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8555"/>
  </bookViews>
  <sheets>
    <sheet name="PLANILHA" sheetId="6" r:id="rId1"/>
    <sheet name="CFF" sheetId="8" r:id="rId2"/>
  </sheets>
  <externalReferences>
    <externalReference r:id="rId3"/>
  </externalReferences>
  <definedNames>
    <definedName name="_xlnm.Print_Area" localSheetId="1">CFF!$A$1:$M$29</definedName>
    <definedName name="_xlnm.Print_Area" localSheetId="0">PLANILHA!$A$1:$I$47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<sst xmlns="http://schemas.openxmlformats.org/spreadsheetml/2006/main" count="195" uniqueCount="138">
  <si>
    <t xml:space="preserve">PREFEITURA MUNICIPAL DE CATAGUASES </t>
  </si>
  <si>
    <t>SECRETARIA DE OBRAS</t>
  </si>
  <si>
    <t>PLANILHA ORÇAMENTÁRIA</t>
  </si>
  <si>
    <t>OBRA:</t>
  </si>
  <si>
    <t>LOCAL:</t>
  </si>
  <si>
    <t>DATA:</t>
  </si>
  <si>
    <t>PAVIMENTAÇÃO ASFÁLTICA, REDE PLUVIAL E PASSEIO</t>
  </si>
  <si>
    <t>RUA WADHI MIGUEL JOÃO, DISTRITO SERENO</t>
  </si>
  <si>
    <t>MUNICÍPIO:</t>
  </si>
  <si>
    <t>DATA BASE:</t>
  </si>
  <si>
    <t>BDI:</t>
  </si>
  <si>
    <t>CATAGUASES - MG</t>
  </si>
  <si>
    <t>SICOR ABRIL 2025 COM DESONERAÇÃO E SINAPI MAIO 2025 COM DESONERAÇÃO</t>
  </si>
  <si>
    <t>ITEM</t>
  </si>
  <si>
    <t>CÓDIGO</t>
  </si>
  <si>
    <t>TABELA</t>
  </si>
  <si>
    <t>DESCRIÇÃO</t>
  </si>
  <si>
    <t>UND</t>
  </si>
  <si>
    <t>QTD.</t>
  </si>
  <si>
    <t>CUSTO UNIT. 
SEM BDI (R$)</t>
  </si>
  <si>
    <t>CUSTO UNIT.
COM BDI (R$)</t>
  </si>
  <si>
    <t>VALOR TOTAL COM BDI (R$)</t>
  </si>
  <si>
    <t>SERVIÇOS PRELIMINARES</t>
  </si>
  <si>
    <t>MEMÓRIA DE CÁLCULO</t>
  </si>
  <si>
    <t>1.1</t>
  </si>
  <si>
    <t>ED-28427</t>
  </si>
  <si>
    <t>SICOR</t>
  </si>
  <si>
    <t>Fornecimento e colocação de placa de obra em chapa galvanizada (3,00 x1,50m)</t>
  </si>
  <si>
    <t>UNID.</t>
  </si>
  <si>
    <t>1,0 unidade</t>
  </si>
  <si>
    <t>SUB-TOTAL</t>
  </si>
  <si>
    <t>REDE PLUVIAL</t>
  </si>
  <si>
    <t>2.1</t>
  </si>
  <si>
    <t>ED-51111</t>
  </si>
  <si>
    <t>Escavação mecanizada de valas com descarga lateral  profundidade &lt;=1,50 m</t>
  </si>
  <si>
    <t>m3</t>
  </si>
  <si>
    <t>209,00m x 1,50m x 0,80m = 250,80m3</t>
  </si>
  <si>
    <t>2.2</t>
  </si>
  <si>
    <t>ED-51121</t>
  </si>
  <si>
    <t>Reaterro compactado de vala com equipamento placa vibratória</t>
  </si>
  <si>
    <t>0,2827m2(área do tubo Ø600mm) x 75,00m + 0,1256m2(área do tubo Ø400) x 110,00m+ 0,7066m2(área do tubo Ø300mm) x 24,00m = 250,80m3 - 51,97m3 = 198,83m3</t>
  </si>
  <si>
    <t>2.3</t>
  </si>
  <si>
    <t>ED-51094</t>
  </si>
  <si>
    <t>Apiloamento do fundo de valas com placa</t>
  </si>
  <si>
    <t>m2</t>
  </si>
  <si>
    <t>209,00m x 0,80m = 167,20m2</t>
  </si>
  <si>
    <t>2.4</t>
  </si>
  <si>
    <t>ED-48664</t>
  </si>
  <si>
    <t>Guia de meio-fio (10x15x22)cm e sarjeta (30x10)cm com inclinação de 10% em concreto com fck 15MPa, moldada in loco, forma em madeira, inclusive escavação, apiloamento e transporte com retirada de material escavado (em caçamba)</t>
  </si>
  <si>
    <t>m</t>
  </si>
  <si>
    <t>180,00m conforme projeto</t>
  </si>
  <si>
    <t>2.5</t>
  </si>
  <si>
    <t>ED-9203</t>
  </si>
  <si>
    <t>FORNECIMENTO, ASSENTAMENTO E REJUNTAMENTO DE TUBO DE CONCRETO SIMPLES PS1 D = 300 MM</t>
  </si>
  <si>
    <t>8,00 unidades x 3,00m = 24,00m conforme projeto</t>
  </si>
  <si>
    <t>2.6</t>
  </si>
  <si>
    <t>ED-9204</t>
  </si>
  <si>
    <t>FORNECIMENTO, ASSENTAMENTO E REJUNTAMENTO DE TUBO DE CONCRETO SIMPLES PS1 D = 400 MM</t>
  </si>
  <si>
    <t>110,00m conforme projeto</t>
  </si>
  <si>
    <t>2.7</t>
  </si>
  <si>
    <t>ED-9206</t>
  </si>
  <si>
    <t>FORNECIMENTO, ASSENTAMENTO E REJUNTAMENTO DE TUBO DE CONCRETO SIMPLES PS1 D = 600 MM</t>
  </si>
  <si>
    <t>75,00m conforme projeto</t>
  </si>
  <si>
    <t>2.8</t>
  </si>
  <si>
    <t>ED-48631</t>
  </si>
  <si>
    <t>POÇO DE VISITA PARA REDE TUBULAR TIPO A DN 600, EXCLUSIVE ESCAVAÇÃO, REATERRO E BOTA FORA</t>
  </si>
  <si>
    <t>unid</t>
  </si>
  <si>
    <t>5,00 unidades conforme projeto</t>
  </si>
  <si>
    <t>2.9</t>
  </si>
  <si>
    <t>ED-48550</t>
  </si>
  <si>
    <t>BOCA DE LOBO SIMPLES (TIPO B - CONCRETO), QUADRO, GRELHA E CANTONEIRA, INCLUSIVE ESCAVAÇÃO, REATERRO E BOTA-FORA</t>
  </si>
  <si>
    <t>8,00 unidades conforme projeto</t>
  </si>
  <si>
    <t xml:space="preserve">PAVIMENTAÇÃO ASFÁLTICA EM CBUQ </t>
  </si>
  <si>
    <t>3.1</t>
  </si>
  <si>
    <t>SINAPI</t>
  </si>
  <si>
    <t>Recomposição de revestimento asfáltico para fechamento de valas, incluso demolição do pavimento</t>
  </si>
  <si>
    <t>90,00m x 1,00m x 0,06m = 5,40m3</t>
  </si>
  <si>
    <t>3.2</t>
  </si>
  <si>
    <t>RO-00267</t>
  </si>
  <si>
    <t>Regularização do sub-leito com próctor normal</t>
  </si>
  <si>
    <t>425,00m2 conforme área do projeto em cad</t>
  </si>
  <si>
    <t>3.3</t>
  </si>
  <si>
    <t>RO-00337</t>
  </si>
  <si>
    <t>Base, com mistura na pista, de bica corrida melhorada com 2% de cimento, compactado na energia do próctor modificado (execução, inlcuindo fornecimento, homogeneização e compactação da mistura; exclui o transporte da bica corrida)</t>
  </si>
  <si>
    <t>425,00m2 x 0,10m = 42,50m2</t>
  </si>
  <si>
    <t>3.4</t>
  </si>
  <si>
    <t>RO-51228</t>
  </si>
  <si>
    <t>Imprimação (execução e fornecimento do material betuminoso, exclusive transporte do material betuminoso)</t>
  </si>
  <si>
    <t>3.5</t>
  </si>
  <si>
    <t>RO-51229</t>
  </si>
  <si>
    <t>Pintura de ligação (execução e fornecimento do material betuminoso, exclusive transporte do material betuminoso)</t>
  </si>
  <si>
    <t>3.6</t>
  </si>
  <si>
    <t>ED-7623</t>
  </si>
  <si>
    <t>Execução e aplicação de CBUQ, massa comercial, incluindo fornecimento e transporte dos agregados e material betuminoso, exclusive transporte da massa asfáltica até a pista</t>
  </si>
  <si>
    <t>425,00m2 x 0,06m = 25,50m3</t>
  </si>
  <si>
    <t>3.7</t>
  </si>
  <si>
    <t>ED-29235</t>
  </si>
  <si>
    <t>Transporte do cascalho ou bica corrida- PEDREIRA EM CATAGUASES ATÉ A OBRA  CATAGUASES DMT &gt; 30KM</t>
  </si>
  <si>
    <t>m3xKm</t>
  </si>
  <si>
    <t>42,50m3 x 10km = 425,00m2</t>
  </si>
  <si>
    <t>3.8</t>
  </si>
  <si>
    <t>RO-41376</t>
  </si>
  <si>
    <t>Transporte do CAP50/70 - BETIM ATÉ A USINA EM MURIAÉ  DMT&gt;=50,10KM</t>
  </si>
  <si>
    <t>T x Km</t>
  </si>
  <si>
    <t>25,50m3 x 2,4 x 0,144 x 332,00km = 2.925,85 T x Km</t>
  </si>
  <si>
    <t>3.9</t>
  </si>
  <si>
    <t>Transporte imprimação - BETIM ATÉ A OBRA CATAGUASES DMT&gt;=50,10KM</t>
  </si>
  <si>
    <t>425,00m2  x 0,0012 x 397,00km = 202,47 T x Km</t>
  </si>
  <si>
    <t>3.10</t>
  </si>
  <si>
    <t>Transporte pintura de ligação - BETIM ATÉ A OBRA CATAGUASES DMT&gt;=50,10KM</t>
  </si>
  <si>
    <t>425,00m2 x 0,005 x 397,00km = 84,36 T x Km</t>
  </si>
  <si>
    <t>3.11</t>
  </si>
  <si>
    <t>Transporte de CBUQ DMT &gt; 30KM - USINA EM MURIAÉ ATÉ A OBRA CATAGUASES</t>
  </si>
  <si>
    <t>25,50m3 x 65,00km = 1657,50 m3xkm</t>
  </si>
  <si>
    <t>PASSEIO</t>
  </si>
  <si>
    <t>4.1</t>
  </si>
  <si>
    <t>ED-51147</t>
  </si>
  <si>
    <t>LANÇAMENTO E ESPALHAMENTO DE SOLO</t>
  </si>
  <si>
    <t>100,00m2 x 0,15m = 15,00m3</t>
  </si>
  <si>
    <t>4.2</t>
  </si>
  <si>
    <t>ED-51096</t>
  </si>
  <si>
    <t>COMPACTAÇÃO DE ATERRO</t>
  </si>
  <si>
    <t>4.3</t>
  </si>
  <si>
    <t>ED-51144</t>
  </si>
  <si>
    <t>PASSEIO EM CONCRETO ESP.8CM FCK 15 MPA</t>
  </si>
  <si>
    <t>100,00m2 : conforme área em cad</t>
  </si>
  <si>
    <t>TOTAL</t>
  </si>
  <si>
    <t>Cláudia Reis Portilho</t>
  </si>
  <si>
    <t>Engenheira civil - CREA MG 54.120/D</t>
  </si>
  <si>
    <t>CRONOGRAMA FÍSICO-FINANCEIRO</t>
  </si>
  <si>
    <t>FÍSICO / FINANCEIRO</t>
  </si>
  <si>
    <t>2</t>
  </si>
  <si>
    <t>3</t>
  </si>
  <si>
    <t>FÍSICO</t>
  </si>
  <si>
    <t>FINANCEIRO</t>
  </si>
  <si>
    <t>____________________________________________</t>
  </si>
  <si>
    <t xml:space="preserve">Cláudia Reis Portilho </t>
  </si>
  <si>
    <t xml:space="preserve"> Engenheira civil - CREA MG 54.120/D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</si>
</sst>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176" formatCode="_(* #,##0.00_);_(* \(#,##0.00\);_(* &quot;-&quot;??_);_(@_)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&quot;R$&quot;\ #,##0.00"/>
    <numFmt numFmtId="181" formatCode="_-* #,##0.00_-;\-* #,##0.00_-;_-* \-??_-;_-@_-"/>
    <numFmt numFmtId="182" formatCode="_-&quot;R$ &quot;* #,##0.00_-;&quot;-R$ &quot;* #,##0.00_-;_-&quot;R$ &quot;* \-??_-;_-@_-"/>
  </numFmts>
  <fonts count="38">
    <font>
      <sz val="10"/>
      <name val="Arial"/>
      <charset val="134"/>
    </font>
    <font>
      <b/>
      <sz val="12"/>
      <name val="Arial"/>
      <charset val="134"/>
    </font>
    <font>
      <b/>
      <sz val="10"/>
      <name val="Arial"/>
      <charset val="134"/>
    </font>
    <font>
      <sz val="10"/>
      <name val="Arial"/>
      <charset val="134"/>
    </font>
    <font>
      <b/>
      <sz val="10"/>
      <color indexed="8"/>
      <name val="Arial"/>
      <charset val="134"/>
    </font>
    <font>
      <sz val="10"/>
      <color indexed="8"/>
      <name val="Arial"/>
      <charset val="134"/>
    </font>
    <font>
      <i/>
      <sz val="10"/>
      <color indexed="8"/>
      <name val="Arial"/>
      <charset val="134"/>
    </font>
    <font>
      <sz val="11"/>
      <color indexed="8"/>
      <name val="Arial"/>
      <charset val="134"/>
    </font>
    <font>
      <b/>
      <sz val="9"/>
      <name val="Arial"/>
      <charset val="134"/>
    </font>
    <font>
      <b/>
      <sz val="8"/>
      <color indexed="8"/>
      <name val="Arial"/>
      <charset val="134"/>
    </font>
    <font>
      <b/>
      <sz val="8"/>
      <name val="Arial"/>
      <charset val="134"/>
    </font>
    <font>
      <sz val="8"/>
      <name val="Arial"/>
      <charset val="134"/>
    </font>
    <font>
      <sz val="9"/>
      <name val="Arial"/>
      <charset val="134"/>
    </font>
    <font>
      <sz val="9"/>
      <color indexed="8"/>
      <name val="Arial"/>
      <charset val="134"/>
    </font>
    <font>
      <sz val="8"/>
      <color indexed="8"/>
      <name val="Arial"/>
      <charset val="134"/>
    </font>
    <font>
      <sz val="10"/>
      <color theme="1"/>
      <name val="Arial"/>
      <charset val="134"/>
    </font>
    <font>
      <b/>
      <sz val="9"/>
      <color indexed="8"/>
      <name val="Arial"/>
      <charset val="134"/>
    </font>
    <font>
      <sz val="9"/>
      <color theme="1"/>
      <name val="Arial"/>
      <charset val="134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78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4" borderId="31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6" fillId="0" borderId="3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34" applyNumberFormat="0" applyAlignment="0" applyProtection="0">
      <alignment vertical="center"/>
    </xf>
    <xf numFmtId="0" fontId="28" fillId="6" borderId="35" applyNumberFormat="0" applyAlignment="0" applyProtection="0">
      <alignment vertical="center"/>
    </xf>
    <xf numFmtId="0" fontId="29" fillId="6" borderId="34" applyNumberFormat="0" applyAlignment="0" applyProtection="0">
      <alignment vertical="center"/>
    </xf>
    <xf numFmtId="0" fontId="30" fillId="7" borderId="36" applyNumberFormat="0" applyAlignment="0" applyProtection="0">
      <alignment vertical="center"/>
    </xf>
    <xf numFmtId="0" fontId="31" fillId="0" borderId="37" applyNumberFormat="0" applyFill="0" applyAlignment="0" applyProtection="0">
      <alignment vertical="center"/>
    </xf>
    <xf numFmtId="0" fontId="32" fillId="0" borderId="38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" fillId="0" borderId="0"/>
    <xf numFmtId="176" fontId="7" fillId="0" borderId="0" applyFont="0" applyFill="0" applyBorder="0" applyAlignment="0" applyProtection="0"/>
  </cellStyleXfs>
  <cellXfs count="183">
    <xf numFmtId="0" fontId="0" fillId="0" borderId="0" xfId="0"/>
    <xf numFmtId="0" fontId="1" fillId="0" borderId="1" xfId="49" applyFont="1" applyFill="1" applyBorder="1" applyAlignment="1">
      <alignment horizontal="center" vertical="center"/>
    </xf>
    <xf numFmtId="0" fontId="1" fillId="0" borderId="2" xfId="49" applyFont="1" applyFill="1" applyBorder="1" applyAlignment="1">
      <alignment horizontal="center" vertical="center"/>
    </xf>
    <xf numFmtId="0" fontId="1" fillId="0" borderId="3" xfId="49" applyFont="1" applyFill="1" applyBorder="1" applyAlignment="1">
      <alignment horizontal="center" vertical="center"/>
    </xf>
    <xf numFmtId="0" fontId="1" fillId="0" borderId="0" xfId="49" applyFont="1" applyFill="1" applyBorder="1" applyAlignment="1">
      <alignment horizontal="center" vertical="center"/>
    </xf>
    <xf numFmtId="0" fontId="1" fillId="0" borderId="4" xfId="49" applyFont="1" applyFill="1" applyBorder="1" applyAlignment="1">
      <alignment horizontal="center" vertical="center"/>
    </xf>
    <xf numFmtId="0" fontId="1" fillId="0" borderId="5" xfId="49" applyFont="1" applyFill="1" applyBorder="1" applyAlignment="1">
      <alignment horizontal="center" vertical="center"/>
    </xf>
    <xf numFmtId="0" fontId="2" fillId="0" borderId="1" xfId="49" applyFont="1" applyBorder="1" applyAlignment="1">
      <alignment horizontal="left" vertical="top" wrapText="1"/>
    </xf>
    <xf numFmtId="0" fontId="2" fillId="0" borderId="2" xfId="49" applyFont="1" applyBorder="1" applyAlignment="1">
      <alignment vertical="top"/>
    </xf>
    <xf numFmtId="0" fontId="2" fillId="0" borderId="2" xfId="49" applyFont="1" applyBorder="1" applyAlignment="1">
      <alignment horizontal="left" vertical="center" wrapText="1"/>
    </xf>
    <xf numFmtId="0" fontId="2" fillId="0" borderId="1" xfId="49" applyFont="1" applyBorder="1" applyAlignment="1">
      <alignment vertical="top"/>
    </xf>
    <xf numFmtId="0" fontId="3" fillId="0" borderId="4" xfId="49" applyFont="1" applyBorder="1" applyAlignment="1">
      <alignment horizontal="left" vertical="center"/>
    </xf>
    <xf numFmtId="0" fontId="2" fillId="0" borderId="5" xfId="49" applyFont="1" applyBorder="1" applyAlignment="1">
      <alignment vertical="top"/>
    </xf>
    <xf numFmtId="0" fontId="3" fillId="0" borderId="5" xfId="49" applyFont="1" applyBorder="1" applyAlignment="1">
      <alignment horizontal="left" vertical="center"/>
    </xf>
    <xf numFmtId="58" fontId="3" fillId="0" borderId="4" xfId="49" applyNumberFormat="1" applyFont="1" applyBorder="1" applyAlignment="1">
      <alignment horizontal="left" vertical="top"/>
    </xf>
    <xf numFmtId="0" fontId="2" fillId="0" borderId="1" xfId="49" applyFont="1" applyBorder="1" applyAlignment="1">
      <alignment horizontal="left" vertical="center"/>
    </xf>
    <xf numFmtId="0" fontId="2" fillId="0" borderId="2" xfId="49" applyFont="1" applyBorder="1" applyAlignment="1">
      <alignment horizontal="left" vertical="center"/>
    </xf>
    <xf numFmtId="0" fontId="2" fillId="0" borderId="6" xfId="49" applyFont="1" applyBorder="1" applyAlignment="1">
      <alignment vertical="top"/>
    </xf>
    <xf numFmtId="0" fontId="2" fillId="0" borderId="7" xfId="49" applyFont="1" applyBorder="1" applyAlignment="1">
      <alignment vertical="top"/>
    </xf>
    <xf numFmtId="10" fontId="3" fillId="0" borderId="4" xfId="49" applyNumberFormat="1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/>
    </xf>
    <xf numFmtId="0" fontId="4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5" fillId="0" borderId="14" xfId="0" applyFont="1" applyBorder="1"/>
    <xf numFmtId="0" fontId="5" fillId="0" borderId="14" xfId="0" applyFont="1" applyBorder="1" applyAlignment="1">
      <alignment horizontal="left" vertical="center" readingOrder="1"/>
    </xf>
    <xf numFmtId="4" fontId="4" fillId="0" borderId="12" xfId="0" applyNumberFormat="1" applyFont="1" applyBorder="1" applyAlignment="1">
      <alignment horizontal="left" vertical="center"/>
    </xf>
    <xf numFmtId="10" fontId="6" fillId="0" borderId="12" xfId="0" applyNumberFormat="1" applyFont="1" applyBorder="1" applyAlignment="1">
      <alignment horizontal="center" vertical="center" wrapText="1"/>
    </xf>
    <xf numFmtId="10" fontId="5" fillId="0" borderId="12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/>
    </xf>
    <xf numFmtId="180" fontId="6" fillId="0" borderId="12" xfId="0" applyNumberFormat="1" applyFont="1" applyBorder="1" applyAlignment="1">
      <alignment horizontal="center" vertical="center"/>
    </xf>
    <xf numFmtId="180" fontId="5" fillId="0" borderId="12" xfId="1" applyNumberFormat="1" applyFont="1" applyFill="1" applyBorder="1" applyAlignment="1" applyProtection="1">
      <alignment horizontal="center" vertical="center"/>
    </xf>
    <xf numFmtId="4" fontId="5" fillId="0" borderId="12" xfId="1" applyNumberFormat="1" applyFont="1" applyFill="1" applyBorder="1" applyAlignment="1" applyProtection="1">
      <alignment horizontal="center" vertical="center"/>
    </xf>
    <xf numFmtId="181" fontId="6" fillId="0" borderId="15" xfId="0" applyNumberFormat="1" applyFont="1" applyBorder="1" applyAlignment="1">
      <alignment horizontal="center" vertical="center"/>
    </xf>
    <xf numFmtId="10" fontId="5" fillId="0" borderId="12" xfId="0" applyNumberFormat="1" applyFont="1" applyBorder="1" applyAlignment="1">
      <alignment horizontal="center" vertical="center"/>
    </xf>
    <xf numFmtId="9" fontId="5" fillId="0" borderId="13" xfId="3" applyFont="1" applyFill="1" applyBorder="1" applyAlignment="1" applyProtection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readingOrder="1"/>
    </xf>
    <xf numFmtId="49" fontId="4" fillId="0" borderId="11" xfId="0" applyNumberFormat="1" applyFont="1" applyBorder="1" applyAlignment="1">
      <alignment horizontal="center" vertical="center"/>
    </xf>
    <xf numFmtId="182" fontId="5" fillId="0" borderId="12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" fontId="4" fillId="0" borderId="16" xfId="49" applyNumberFormat="1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/>
    </xf>
    <xf numFmtId="4" fontId="4" fillId="0" borderId="12" xfId="49" applyNumberFormat="1" applyFont="1" applyBorder="1" applyAlignment="1">
      <alignment horizontal="left" vertical="center" wrapText="1"/>
    </xf>
    <xf numFmtId="4" fontId="4" fillId="0" borderId="17" xfId="49" applyNumberFormat="1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/>
    </xf>
    <xf numFmtId="4" fontId="5" fillId="0" borderId="14" xfId="0" applyNumberFormat="1" applyFont="1" applyBorder="1" applyAlignment="1">
      <alignment horizontal="center" vertical="center"/>
    </xf>
    <xf numFmtId="4" fontId="5" fillId="0" borderId="14" xfId="1" applyNumberFormat="1" applyFont="1" applyFill="1" applyBorder="1" applyAlignment="1" applyProtection="1">
      <alignment horizontal="center" vertical="center"/>
    </xf>
    <xf numFmtId="0" fontId="4" fillId="0" borderId="11" xfId="0" applyFont="1" applyBorder="1" applyAlignment="1">
      <alignment vertical="center"/>
    </xf>
    <xf numFmtId="10" fontId="4" fillId="0" borderId="12" xfId="0" applyNumberFormat="1" applyFont="1" applyBorder="1" applyAlignment="1">
      <alignment horizontal="center" vertical="center"/>
    </xf>
    <xf numFmtId="10" fontId="4" fillId="0" borderId="12" xfId="1" applyNumberFormat="1" applyFont="1" applyFill="1" applyBorder="1" applyAlignment="1" applyProtection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180" fontId="4" fillId="0" borderId="1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180" fontId="4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3" fillId="0" borderId="0" xfId="0" applyFont="1"/>
    <xf numFmtId="0" fontId="1" fillId="0" borderId="6" xfId="49" applyFont="1" applyFill="1" applyBorder="1" applyAlignment="1">
      <alignment horizontal="center" vertical="center"/>
    </xf>
    <xf numFmtId="0" fontId="1" fillId="0" borderId="18" xfId="49" applyFont="1" applyFill="1" applyBorder="1" applyAlignment="1">
      <alignment horizontal="center" vertical="center"/>
    </xf>
    <xf numFmtId="0" fontId="1" fillId="0" borderId="7" xfId="49" applyFont="1" applyFill="1" applyBorder="1" applyAlignment="1">
      <alignment horizontal="center" vertical="center"/>
    </xf>
    <xf numFmtId="0" fontId="3" fillId="0" borderId="2" xfId="49" applyFont="1" applyBorder="1"/>
    <xf numFmtId="2" fontId="5" fillId="0" borderId="2" xfId="0" applyNumberFormat="1" applyFont="1" applyBorder="1" applyAlignment="1">
      <alignment horizontal="right" vertical="center"/>
    </xf>
    <xf numFmtId="0" fontId="5" fillId="0" borderId="2" xfId="0" applyFont="1" applyBorder="1"/>
    <xf numFmtId="0" fontId="4" fillId="0" borderId="1" xfId="0" applyFont="1" applyBorder="1" applyAlignment="1">
      <alignment vertical="top"/>
    </xf>
    <xf numFmtId="0" fontId="5" fillId="0" borderId="6" xfId="0" applyFont="1" applyBorder="1"/>
    <xf numFmtId="0" fontId="3" fillId="0" borderId="5" xfId="49" applyFont="1" applyBorder="1"/>
    <xf numFmtId="2" fontId="5" fillId="0" borderId="5" xfId="0" applyNumberFormat="1" applyFont="1" applyBorder="1" applyAlignment="1">
      <alignment horizontal="right" vertical="center"/>
    </xf>
    <xf numFmtId="0" fontId="5" fillId="0" borderId="5" xfId="0" applyFont="1" applyBorder="1"/>
    <xf numFmtId="58" fontId="5" fillId="0" borderId="4" xfId="0" applyNumberFormat="1" applyFont="1" applyBorder="1" applyAlignment="1">
      <alignment horizontal="left" vertical="top"/>
    </xf>
    <xf numFmtId="0" fontId="5" fillId="0" borderId="7" xfId="0" applyNumberFormat="1" applyFont="1" applyBorder="1" applyAlignment="1"/>
    <xf numFmtId="0" fontId="4" fillId="0" borderId="1" xfId="0" applyFont="1" applyBorder="1"/>
    <xf numFmtId="10" fontId="3" fillId="0" borderId="5" xfId="49" applyNumberFormat="1" applyFont="1" applyBorder="1" applyAlignment="1">
      <alignment horizontal="left" vertical="top" wrapText="1"/>
    </xf>
    <xf numFmtId="10" fontId="3" fillId="0" borderId="7" xfId="49" applyNumberFormat="1" applyFont="1" applyBorder="1" applyAlignment="1">
      <alignment horizontal="left" vertical="top" wrapText="1"/>
    </xf>
    <xf numFmtId="10" fontId="5" fillId="0" borderId="4" xfId="2" applyNumberFormat="1" applyFont="1" applyBorder="1" applyAlignment="1">
      <alignment horizontal="left" vertical="center"/>
    </xf>
    <xf numFmtId="10" fontId="5" fillId="0" borderId="7" xfId="2" applyNumberFormat="1" applyFont="1" applyBorder="1" applyAlignment="1">
      <alignment vertical="center"/>
    </xf>
    <xf numFmtId="0" fontId="4" fillId="0" borderId="19" xfId="0" applyNumberFormat="1" applyFont="1" applyBorder="1" applyAlignment="1">
      <alignment horizontal="center" vertical="center"/>
    </xf>
    <xf numFmtId="10" fontId="5" fillId="0" borderId="20" xfId="0" applyNumberFormat="1" applyFont="1" applyBorder="1" applyAlignment="1">
      <alignment horizontal="center" vertical="center" wrapText="1"/>
    </xf>
    <xf numFmtId="4" fontId="5" fillId="0" borderId="20" xfId="1" applyNumberFormat="1" applyFont="1" applyFill="1" applyBorder="1" applyAlignment="1" applyProtection="1">
      <alignment horizontal="center" vertical="center"/>
    </xf>
    <xf numFmtId="10" fontId="4" fillId="0" borderId="20" xfId="1" applyNumberFormat="1" applyFont="1" applyFill="1" applyBorder="1" applyAlignment="1" applyProtection="1">
      <alignment horizontal="center" vertical="center"/>
    </xf>
    <xf numFmtId="0" fontId="5" fillId="0" borderId="0" xfId="0" applyFont="1"/>
    <xf numFmtId="0" fontId="2" fillId="0" borderId="3" xfId="49" applyFont="1" applyBorder="1" applyAlignment="1">
      <alignment horizontal="left" vertical="center" wrapText="1"/>
    </xf>
    <xf numFmtId="0" fontId="2" fillId="0" borderId="0" xfId="49" applyFont="1" applyBorder="1" applyAlignment="1">
      <alignment vertical="top"/>
    </xf>
    <xf numFmtId="0" fontId="2" fillId="0" borderId="0" xfId="49" applyFont="1" applyBorder="1" applyAlignment="1">
      <alignment horizontal="center" vertical="top"/>
    </xf>
    <xf numFmtId="0" fontId="3" fillId="0" borderId="4" xfId="49" applyFont="1" applyBorder="1" applyAlignment="1">
      <alignment horizontal="left" vertical="center" wrapText="1"/>
    </xf>
    <xf numFmtId="0" fontId="3" fillId="0" borderId="5" xfId="49" applyFont="1" applyBorder="1" applyAlignment="1">
      <alignment horizontal="left" vertical="center" wrapText="1"/>
    </xf>
    <xf numFmtId="0" fontId="3" fillId="0" borderId="7" xfId="49" applyFont="1" applyBorder="1" applyAlignment="1">
      <alignment horizontal="left" vertical="center" wrapText="1"/>
    </xf>
    <xf numFmtId="0" fontId="2" fillId="0" borderId="5" xfId="49" applyFont="1" applyBorder="1" applyAlignment="1">
      <alignment horizontal="center" vertical="top"/>
    </xf>
    <xf numFmtId="0" fontId="2" fillId="0" borderId="3" xfId="49" applyFont="1" applyBorder="1" applyAlignment="1">
      <alignment horizontal="left" vertical="center"/>
    </xf>
    <xf numFmtId="0" fontId="2" fillId="0" borderId="18" xfId="49" applyFont="1" applyBorder="1" applyAlignment="1">
      <alignment vertical="top"/>
    </xf>
    <xf numFmtId="0" fontId="8" fillId="0" borderId="0" xfId="49" applyFont="1" applyBorder="1" applyAlignment="1">
      <alignment horizontal="left" vertical="center"/>
    </xf>
    <xf numFmtId="0" fontId="3" fillId="0" borderId="21" xfId="49" applyFont="1" applyBorder="1" applyAlignment="1">
      <alignment horizontal="left" vertical="center" wrapText="1"/>
    </xf>
    <xf numFmtId="0" fontId="3" fillId="0" borderId="22" xfId="49" applyFont="1" applyBorder="1" applyAlignment="1">
      <alignment horizontal="left" vertical="center" wrapText="1"/>
    </xf>
    <xf numFmtId="0" fontId="3" fillId="0" borderId="23" xfId="49" applyFont="1" applyBorder="1" applyAlignment="1">
      <alignment horizontal="left" vertical="center" wrapText="1"/>
    </xf>
    <xf numFmtId="0" fontId="2" fillId="0" borderId="24" xfId="49" applyFont="1" applyFill="1" applyBorder="1" applyAlignment="1">
      <alignment horizontal="center" vertical="center"/>
    </xf>
    <xf numFmtId="0" fontId="2" fillId="0" borderId="16" xfId="49" applyFont="1" applyFill="1" applyBorder="1" applyAlignment="1">
      <alignment horizontal="center" vertical="center"/>
    </xf>
    <xf numFmtId="0" fontId="2" fillId="0" borderId="12" xfId="49" applyFont="1" applyFill="1" applyBorder="1" applyAlignment="1">
      <alignment horizontal="center" vertical="center"/>
    </xf>
    <xf numFmtId="0" fontId="2" fillId="0" borderId="12" xfId="49" applyFont="1" applyFill="1" applyBorder="1" applyAlignment="1">
      <alignment horizontal="center" vertical="center" wrapText="1"/>
    </xf>
    <xf numFmtId="0" fontId="9" fillId="0" borderId="14" xfId="0" applyNumberFormat="1" applyFont="1" applyBorder="1" applyAlignment="1">
      <alignment horizontal="center" vertical="center" wrapText="1"/>
    </xf>
    <xf numFmtId="4" fontId="9" fillId="0" borderId="14" xfId="0" applyNumberFormat="1" applyFont="1" applyBorder="1" applyAlignment="1">
      <alignment horizontal="center" vertical="center" wrapText="1"/>
    </xf>
    <xf numFmtId="4" fontId="9" fillId="0" borderId="25" xfId="0" applyNumberFormat="1" applyFont="1" applyBorder="1" applyAlignment="1">
      <alignment horizontal="center" vertical="center" wrapText="1"/>
    </xf>
    <xf numFmtId="4" fontId="10" fillId="0" borderId="25" xfId="0" applyNumberFormat="1" applyFont="1" applyBorder="1" applyAlignment="1">
      <alignment vertical="center"/>
    </xf>
    <xf numFmtId="4" fontId="11" fillId="2" borderId="25" xfId="0" applyNumberFormat="1" applyFont="1" applyFill="1" applyBorder="1" applyAlignment="1">
      <alignment horizontal="center" vertical="center"/>
    </xf>
    <xf numFmtId="4" fontId="11" fillId="2" borderId="26" xfId="1" applyNumberFormat="1" applyFont="1" applyFill="1" applyBorder="1" applyAlignment="1">
      <alignment horizontal="center" vertical="center"/>
    </xf>
    <xf numFmtId="4" fontId="12" fillId="2" borderId="26" xfId="49" applyNumberFormat="1" applyFont="1" applyFill="1" applyBorder="1" applyAlignment="1">
      <alignment vertical="center"/>
    </xf>
    <xf numFmtId="0" fontId="13" fillId="0" borderId="27" xfId="0" applyNumberFormat="1" applyFont="1" applyBorder="1" applyAlignment="1">
      <alignment horizontal="center" vertical="center" wrapText="1"/>
    </xf>
    <xf numFmtId="4" fontId="13" fillId="0" borderId="27" xfId="0" applyNumberFormat="1" applyFont="1" applyBorder="1" applyAlignment="1">
      <alignment horizontal="center" vertical="center" wrapText="1"/>
    </xf>
    <xf numFmtId="4" fontId="12" fillId="0" borderId="27" xfId="0" applyNumberFormat="1" applyFont="1" applyBorder="1" applyAlignment="1">
      <alignment horizontal="left" vertical="center" wrapText="1"/>
    </xf>
    <xf numFmtId="4" fontId="3" fillId="0" borderId="28" xfId="0" applyNumberFormat="1" applyFont="1" applyBorder="1" applyAlignment="1">
      <alignment horizontal="center" vertical="center"/>
    </xf>
    <xf numFmtId="4" fontId="3" fillId="0" borderId="28" xfId="1" applyNumberFormat="1" applyFont="1" applyBorder="1" applyAlignment="1">
      <alignment horizontal="center" vertical="center"/>
    </xf>
    <xf numFmtId="180" fontId="3" fillId="0" borderId="28" xfId="1" applyNumberFormat="1" applyFont="1" applyBorder="1" applyAlignment="1">
      <alignment horizontal="center" vertical="center"/>
    </xf>
    <xf numFmtId="180" fontId="5" fillId="0" borderId="28" xfId="0" applyNumberFormat="1" applyFont="1" applyBorder="1" applyAlignment="1">
      <alignment horizontal="center" vertical="center" wrapText="1"/>
    </xf>
    <xf numFmtId="0" fontId="14" fillId="0" borderId="25" xfId="0" applyNumberFormat="1" applyFont="1" applyBorder="1" applyAlignment="1">
      <alignment horizontal="center" vertical="center" wrapText="1"/>
    </xf>
    <xf numFmtId="0" fontId="10" fillId="0" borderId="26" xfId="49" applyFont="1" applyFill="1" applyBorder="1" applyAlignment="1">
      <alignment horizontal="right" vertical="center" wrapText="1"/>
    </xf>
    <xf numFmtId="4" fontId="8" fillId="0" borderId="26" xfId="1" applyNumberFormat="1" applyFont="1" applyBorder="1" applyAlignment="1">
      <alignment horizontal="right" vertical="center"/>
    </xf>
    <xf numFmtId="4" fontId="8" fillId="0" borderId="29" xfId="49" applyNumberFormat="1" applyFont="1" applyFill="1" applyBorder="1" applyAlignment="1">
      <alignment horizontal="left" vertical="center"/>
    </xf>
    <xf numFmtId="0" fontId="9" fillId="0" borderId="30" xfId="0" applyNumberFormat="1" applyFont="1" applyBorder="1" applyAlignment="1">
      <alignment horizontal="center" vertical="center" wrapText="1"/>
    </xf>
    <xf numFmtId="4" fontId="14" fillId="0" borderId="30" xfId="0" applyNumberFormat="1" applyFont="1" applyBorder="1" applyAlignment="1">
      <alignment horizontal="center" vertical="center" wrapText="1"/>
    </xf>
    <xf numFmtId="4" fontId="10" fillId="0" borderId="30" xfId="0" applyNumberFormat="1" applyFont="1" applyBorder="1" applyAlignment="1">
      <alignment vertical="center"/>
    </xf>
    <xf numFmtId="4" fontId="13" fillId="2" borderId="5" xfId="0" applyNumberFormat="1" applyFont="1" applyFill="1" applyBorder="1" applyAlignment="1">
      <alignment horizontal="center" vertical="center" wrapText="1"/>
    </xf>
    <xf numFmtId="0" fontId="13" fillId="0" borderId="30" xfId="0" applyNumberFormat="1" applyFont="1" applyBorder="1" applyAlignment="1">
      <alignment horizontal="center" vertical="center" wrapText="1"/>
    </xf>
    <xf numFmtId="4" fontId="13" fillId="0" borderId="14" xfId="0" applyNumberFormat="1" applyFont="1" applyBorder="1" applyAlignment="1">
      <alignment horizontal="center" vertical="center" wrapText="1"/>
    </xf>
    <xf numFmtId="4" fontId="12" fillId="0" borderId="14" xfId="0" applyNumberFormat="1" applyFont="1" applyBorder="1" applyAlignment="1">
      <alignment vertical="center" wrapText="1"/>
    </xf>
    <xf numFmtId="4" fontId="3" fillId="0" borderId="14" xfId="0" applyNumberFormat="1" applyFont="1" applyBorder="1" applyAlignment="1">
      <alignment horizontal="center" vertical="center"/>
    </xf>
    <xf numFmtId="4" fontId="3" fillId="0" borderId="14" xfId="1" applyNumberFormat="1" applyFont="1" applyBorder="1" applyAlignment="1">
      <alignment horizontal="center" vertical="center"/>
    </xf>
    <xf numFmtId="180" fontId="3" fillId="0" borderId="14" xfId="1" applyNumberFormat="1" applyFont="1" applyBorder="1" applyAlignment="1">
      <alignment horizontal="center" vertical="center"/>
    </xf>
    <xf numFmtId="180" fontId="5" fillId="0" borderId="30" xfId="0" applyNumberFormat="1" applyFont="1" applyBorder="1" applyAlignment="1">
      <alignment horizontal="center" vertical="center" wrapText="1"/>
    </xf>
    <xf numFmtId="4" fontId="12" fillId="0" borderId="14" xfId="0" applyNumberFormat="1" applyFont="1" applyBorder="1" applyAlignment="1">
      <alignment vertical="center"/>
    </xf>
    <xf numFmtId="0" fontId="13" fillId="0" borderId="14" xfId="0" applyFont="1" applyBorder="1" applyAlignment="1">
      <alignment horizontal="center" vertical="center" wrapText="1"/>
    </xf>
    <xf numFmtId="4" fontId="15" fillId="0" borderId="27" xfId="1" applyNumberFormat="1" applyFont="1" applyBorder="1" applyAlignment="1">
      <alignment horizontal="center" vertical="center"/>
    </xf>
    <xf numFmtId="180" fontId="15" fillId="3" borderId="14" xfId="2" applyNumberFormat="1" applyFont="1" applyFill="1" applyBorder="1" applyAlignment="1">
      <alignment horizontal="center" vertical="center"/>
    </xf>
    <xf numFmtId="4" fontId="12" fillId="0" borderId="14" xfId="0" applyNumberFormat="1" applyFont="1" applyBorder="1" applyAlignment="1">
      <alignment horizontal="left" vertical="center" wrapText="1"/>
    </xf>
    <xf numFmtId="4" fontId="3" fillId="0" borderId="27" xfId="1" applyNumberFormat="1" applyFont="1" applyBorder="1" applyAlignment="1">
      <alignment horizontal="center" vertical="center"/>
    </xf>
    <xf numFmtId="4" fontId="8" fillId="0" borderId="29" xfId="49" applyNumberFormat="1" applyFont="1" applyFill="1" applyBorder="1" applyAlignment="1">
      <alignment horizontal="center" vertical="center"/>
    </xf>
    <xf numFmtId="0" fontId="16" fillId="0" borderId="14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vertical="center"/>
    </xf>
    <xf numFmtId="0" fontId="13" fillId="0" borderId="14" xfId="0" applyFont="1" applyBorder="1" applyAlignment="1">
      <alignment horizontal="center" vertical="center"/>
    </xf>
    <xf numFmtId="0" fontId="13" fillId="0" borderId="14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4" fontId="3" fillId="0" borderId="30" xfId="1" applyNumberFormat="1" applyFont="1" applyBorder="1" applyAlignment="1">
      <alignment horizontal="center" vertical="center"/>
    </xf>
    <xf numFmtId="4" fontId="13" fillId="0" borderId="14" xfId="0" applyNumberFormat="1" applyFont="1" applyBorder="1" applyAlignment="1">
      <alignment horizontal="center" vertical="center"/>
    </xf>
    <xf numFmtId="4" fontId="12" fillId="0" borderId="30" xfId="0" applyNumberFormat="1" applyFont="1" applyBorder="1" applyAlignment="1">
      <alignment horizontal="left" vertical="center" wrapText="1"/>
    </xf>
    <xf numFmtId="0" fontId="12" fillId="0" borderId="14" xfId="0" applyFont="1" applyBorder="1" applyAlignment="1">
      <alignment horizontal="center" vertical="center"/>
    </xf>
    <xf numFmtId="0" fontId="16" fillId="0" borderId="30" xfId="0" applyNumberFormat="1" applyFont="1" applyBorder="1" applyAlignment="1">
      <alignment horizontal="center" vertical="center" wrapText="1"/>
    </xf>
    <xf numFmtId="4" fontId="13" fillId="0" borderId="30" xfId="0" applyNumberFormat="1" applyFont="1" applyBorder="1" applyAlignment="1">
      <alignment horizontal="center" vertical="center" wrapText="1"/>
    </xf>
    <xf numFmtId="4" fontId="8" fillId="0" borderId="30" xfId="0" applyNumberFormat="1" applyFont="1" applyBorder="1" applyAlignment="1">
      <alignment vertical="center"/>
    </xf>
    <xf numFmtId="0" fontId="14" fillId="0" borderId="1" xfId="0" applyNumberFormat="1" applyFont="1" applyBorder="1" applyAlignment="1">
      <alignment horizontal="center" vertical="center" wrapText="1"/>
    </xf>
    <xf numFmtId="0" fontId="10" fillId="0" borderId="2" xfId="49" applyFont="1" applyFill="1" applyBorder="1" applyAlignment="1">
      <alignment horizontal="right" vertical="center" wrapText="1"/>
    </xf>
    <xf numFmtId="4" fontId="8" fillId="0" borderId="2" xfId="1" applyNumberFormat="1" applyFont="1" applyBorder="1" applyAlignment="1">
      <alignment horizontal="right" vertical="center"/>
    </xf>
    <xf numFmtId="4" fontId="8" fillId="0" borderId="6" xfId="49" applyNumberFormat="1" applyFont="1" applyFill="1" applyBorder="1" applyAlignment="1">
      <alignment horizontal="center" vertical="center"/>
    </xf>
    <xf numFmtId="4" fontId="8" fillId="0" borderId="26" xfId="49" applyNumberFormat="1" applyFont="1" applyFill="1" applyBorder="1" applyAlignment="1">
      <alignment horizontal="center" vertical="center"/>
    </xf>
    <xf numFmtId="0" fontId="14" fillId="0" borderId="4" xfId="0" applyNumberFormat="1" applyFont="1" applyBorder="1" applyAlignment="1">
      <alignment horizontal="center" vertical="center" wrapText="1"/>
    </xf>
    <xf numFmtId="0" fontId="10" fillId="0" borderId="5" xfId="49" applyFont="1" applyFill="1" applyBorder="1" applyAlignment="1">
      <alignment horizontal="right" vertical="center" wrapText="1"/>
    </xf>
    <xf numFmtId="4" fontId="8" fillId="0" borderId="5" xfId="1" applyNumberFormat="1" applyFont="1" applyBorder="1" applyAlignment="1">
      <alignment horizontal="right" vertical="center"/>
    </xf>
    <xf numFmtId="4" fontId="8" fillId="0" borderId="7" xfId="49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28" xfId="49" applyFont="1" applyBorder="1" applyAlignment="1">
      <alignment vertical="top"/>
    </xf>
    <xf numFmtId="58" fontId="3" fillId="0" borderId="30" xfId="49" applyNumberFormat="1" applyFont="1" applyBorder="1" applyAlignment="1">
      <alignment horizontal="left" vertical="top"/>
    </xf>
    <xf numFmtId="10" fontId="3" fillId="0" borderId="30" xfId="49" applyNumberFormat="1" applyFont="1" applyBorder="1" applyAlignment="1">
      <alignment horizontal="left" vertical="center"/>
    </xf>
    <xf numFmtId="0" fontId="2" fillId="0" borderId="20" xfId="49" applyFont="1" applyFill="1" applyBorder="1" applyAlignment="1">
      <alignment horizontal="center" vertical="center" wrapText="1"/>
    </xf>
    <xf numFmtId="4" fontId="12" fillId="2" borderId="29" xfId="49" applyNumberFormat="1" applyFont="1" applyFill="1" applyBorder="1" applyAlignment="1">
      <alignment horizontal="right" vertical="center"/>
    </xf>
    <xf numFmtId="0" fontId="5" fillId="0" borderId="14" xfId="0" applyFont="1" applyBorder="1" applyAlignment="1">
      <alignment horizontal="center" vertical="center"/>
    </xf>
    <xf numFmtId="180" fontId="3" fillId="0" borderId="30" xfId="49" applyNumberFormat="1" applyFont="1" applyFill="1" applyBorder="1" applyAlignment="1">
      <alignment horizontal="center" vertical="center"/>
    </xf>
    <xf numFmtId="0" fontId="13" fillId="0" borderId="14" xfId="0" applyFont="1" applyBorder="1" applyAlignment="1">
      <alignment vertical="center"/>
    </xf>
    <xf numFmtId="180" fontId="2" fillId="0" borderId="29" xfId="49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4" fontId="12" fillId="0" borderId="14" xfId="1" applyNumberFormat="1" applyFont="1" applyBorder="1" applyAlignment="1">
      <alignment horizontal="left" vertical="center"/>
    </xf>
    <xf numFmtId="4" fontId="12" fillId="0" borderId="14" xfId="1" applyNumberFormat="1" applyFont="1" applyBorder="1" applyAlignment="1">
      <alignment horizontal="left" vertical="center" wrapText="1"/>
    </xf>
    <xf numFmtId="4" fontId="17" fillId="0" borderId="14" xfId="1" applyNumberFormat="1" applyFont="1" applyBorder="1" applyAlignment="1">
      <alignment horizontal="left" vertical="center"/>
    </xf>
    <xf numFmtId="4" fontId="17" fillId="0" borderId="14" xfId="1" applyNumberFormat="1" applyFont="1" applyBorder="1" applyAlignment="1">
      <alignment horizontal="left" vertical="center" wrapText="1"/>
    </xf>
    <xf numFmtId="0" fontId="13" fillId="0" borderId="14" xfId="0" applyFont="1" applyBorder="1" applyAlignment="1">
      <alignment vertical="center" wrapText="1"/>
    </xf>
    <xf numFmtId="180" fontId="2" fillId="0" borderId="14" xfId="49" applyNumberFormat="1" applyFont="1" applyFill="1" applyBorder="1" applyAlignment="1">
      <alignment horizontal="center" vertical="center"/>
    </xf>
    <xf numFmtId="180" fontId="2" fillId="0" borderId="27" xfId="49" applyNumberFormat="1" applyFont="1" applyFill="1" applyBorder="1" applyAlignment="1">
      <alignment horizontal="center" vertical="center"/>
    </xf>
    <xf numFmtId="0" fontId="13" fillId="0" borderId="29" xfId="0" applyFont="1" applyBorder="1" applyAlignment="1">
      <alignment vertical="center"/>
    </xf>
    <xf numFmtId="180" fontId="2" fillId="0" borderId="30" xfId="50" applyNumberFormat="1" applyFont="1" applyFill="1" applyBorder="1" applyAlignment="1">
      <alignment horizontal="center" vertical="center"/>
    </xf>
    <xf numFmtId="0" fontId="13" fillId="0" borderId="14" xfId="0" applyFont="1" applyBorder="1"/>
  </cellXfs>
  <cellStyles count="51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  <cellStyle name="Normal 2" xfId="49"/>
    <cellStyle name="Vírgula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15-OBRAS%202023\MURO%20DE%20ARRIMO%20RUA%20AQUILES%20FIALHO%20POUSO%20ALEGRE\01-Planilha%20Or&#231;ament&#225;ria%20Muro%20de%20Arrimo%20Rua%20Aquiles%20Fialh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O"/>
      <sheetName val="CRONOGRAMA"/>
    </sheetNames>
    <sheetDataSet>
      <sheetData sheetId="0">
        <row r="1">
          <cell r="A1" t="str">
            <v>PREFEITURA MUNICIPAL DE CATAGUASES </v>
          </cell>
        </row>
        <row r="7">
          <cell r="A7" t="str">
            <v>CATAGUASES - MG</v>
          </cell>
        </row>
        <row r="9">
          <cell r="A9">
            <v>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7"/>
  <sheetViews>
    <sheetView showGridLines="0" showZeros="0" tabSelected="1" topLeftCell="A16" workbookViewId="0">
      <selection activeCell="I22" sqref="I22"/>
    </sheetView>
  </sheetViews>
  <sheetFormatPr defaultColWidth="9.11111111111111" defaultRowHeight="13.2"/>
  <cols>
    <col min="1" max="1" width="7.66666666666667" style="87" customWidth="1"/>
    <col min="2" max="2" width="9.33333333333333" style="87" customWidth="1"/>
    <col min="3" max="3" width="9.66666666666667" style="87" customWidth="1"/>
    <col min="4" max="4" width="59.5555555555556" style="87" customWidth="1"/>
    <col min="5" max="5" width="8.33333333333333" style="87" customWidth="1"/>
    <col min="6" max="8" width="12.3333333333333" style="87" customWidth="1"/>
    <col min="9" max="9" width="15.7777777777778" style="87" customWidth="1"/>
    <col min="10" max="10" width="65.3333333333333" style="87" customWidth="1"/>
    <col min="11" max="16384" width="9.11111111111111" style="87"/>
  </cols>
  <sheetData>
    <row r="1" ht="25.05" customHeight="1" spans="1:9">
      <c r="A1" s="1" t="s">
        <v>0</v>
      </c>
      <c r="B1" s="2"/>
      <c r="C1" s="2"/>
      <c r="D1" s="2"/>
      <c r="E1" s="2"/>
      <c r="F1" s="2"/>
      <c r="G1" s="2"/>
      <c r="H1" s="2"/>
      <c r="I1" s="65"/>
    </row>
    <row r="2" ht="25.05" customHeight="1" spans="1:9">
      <c r="A2" s="3" t="s">
        <v>1</v>
      </c>
      <c r="B2" s="4"/>
      <c r="C2" s="4"/>
      <c r="D2" s="4"/>
      <c r="E2" s="4"/>
      <c r="F2" s="4"/>
      <c r="G2" s="4"/>
      <c r="H2" s="4"/>
      <c r="I2" s="66"/>
    </row>
    <row r="3" ht="25.05" customHeight="1" spans="1:9">
      <c r="A3" s="5" t="s">
        <v>2</v>
      </c>
      <c r="B3" s="6"/>
      <c r="C3" s="6"/>
      <c r="D3" s="6"/>
      <c r="E3" s="6"/>
      <c r="F3" s="6"/>
      <c r="G3" s="6"/>
      <c r="H3" s="6"/>
      <c r="I3" s="67"/>
    </row>
    <row r="4" ht="25.05" customHeight="1" spans="1:9">
      <c r="A4" s="88" t="s">
        <v>3</v>
      </c>
      <c r="B4" s="89"/>
      <c r="C4" s="89"/>
      <c r="D4" s="89"/>
      <c r="E4" s="88" t="s">
        <v>4</v>
      </c>
      <c r="F4" s="90"/>
      <c r="G4" s="89"/>
      <c r="H4" s="89"/>
      <c r="I4" s="163" t="s">
        <v>5</v>
      </c>
    </row>
    <row r="5" ht="31.2" customHeight="1" spans="1:9">
      <c r="A5" s="91" t="s">
        <v>6</v>
      </c>
      <c r="B5" s="92"/>
      <c r="C5" s="92"/>
      <c r="D5" s="93"/>
      <c r="E5" s="11" t="s">
        <v>7</v>
      </c>
      <c r="F5" s="94"/>
      <c r="G5" s="12"/>
      <c r="H5" s="12"/>
      <c r="I5" s="164">
        <v>45867</v>
      </c>
    </row>
    <row r="6" ht="25.05" customHeight="1" spans="1:9">
      <c r="A6" s="95" t="s">
        <v>8</v>
      </c>
      <c r="B6" s="89"/>
      <c r="C6" s="89"/>
      <c r="D6" s="96"/>
      <c r="E6" s="97" t="s">
        <v>9</v>
      </c>
      <c r="F6" s="90"/>
      <c r="G6" s="89"/>
      <c r="H6" s="89"/>
      <c r="I6" s="163" t="s">
        <v>10</v>
      </c>
    </row>
    <row r="7" ht="25.05" customHeight="1" spans="1:9">
      <c r="A7" s="11" t="s">
        <v>11</v>
      </c>
      <c r="B7" s="12"/>
      <c r="C7" s="12"/>
      <c r="D7" s="18"/>
      <c r="E7" s="98" t="s">
        <v>12</v>
      </c>
      <c r="F7" s="99"/>
      <c r="G7" s="99"/>
      <c r="H7" s="100"/>
      <c r="I7" s="165">
        <v>0.2942</v>
      </c>
    </row>
    <row r="8" ht="66" customHeight="1" spans="1:9">
      <c r="A8" s="101" t="s">
        <v>13</v>
      </c>
      <c r="B8" s="102" t="s">
        <v>14</v>
      </c>
      <c r="C8" s="102" t="s">
        <v>15</v>
      </c>
      <c r="D8" s="102" t="s">
        <v>16</v>
      </c>
      <c r="E8" s="103" t="s">
        <v>17</v>
      </c>
      <c r="F8" s="104" t="s">
        <v>18</v>
      </c>
      <c r="G8" s="104" t="s">
        <v>19</v>
      </c>
      <c r="H8" s="104" t="s">
        <v>20</v>
      </c>
      <c r="I8" s="166" t="s">
        <v>21</v>
      </c>
    </row>
    <row r="9" ht="27" customHeight="1" spans="1:10">
      <c r="A9" s="105">
        <v>1</v>
      </c>
      <c r="B9" s="106"/>
      <c r="C9" s="107"/>
      <c r="D9" s="108" t="s">
        <v>22</v>
      </c>
      <c r="E9" s="109"/>
      <c r="F9" s="110"/>
      <c r="G9" s="111"/>
      <c r="H9" s="111"/>
      <c r="I9" s="167">
        <f>ROUND(G9*F9,2)</f>
        <v>0</v>
      </c>
      <c r="J9" s="168" t="s">
        <v>23</v>
      </c>
    </row>
    <row r="10" ht="27" customHeight="1" spans="1:10">
      <c r="A10" s="112" t="s">
        <v>24</v>
      </c>
      <c r="B10" s="113" t="s">
        <v>25</v>
      </c>
      <c r="C10" s="113" t="s">
        <v>26</v>
      </c>
      <c r="D10" s="114" t="s">
        <v>27</v>
      </c>
      <c r="E10" s="115" t="s">
        <v>28</v>
      </c>
      <c r="F10" s="116">
        <v>1</v>
      </c>
      <c r="G10" s="117">
        <v>1130.27</v>
      </c>
      <c r="H10" s="118">
        <f>G10+(G10*$I$7)</f>
        <v>1462.795434</v>
      </c>
      <c r="I10" s="169">
        <f>ROUND(H10*F10,2)</f>
        <v>1462.8</v>
      </c>
      <c r="J10" s="170" t="s">
        <v>29</v>
      </c>
    </row>
    <row r="11" ht="27" customHeight="1" spans="1:10">
      <c r="A11" s="119"/>
      <c r="B11" s="120"/>
      <c r="C11" s="120"/>
      <c r="D11" s="120"/>
      <c r="E11" s="120"/>
      <c r="F11" s="120"/>
      <c r="G11" s="121"/>
      <c r="H11" s="122" t="s">
        <v>30</v>
      </c>
      <c r="I11" s="171">
        <f>SUM(I9:I10)</f>
        <v>1462.8</v>
      </c>
      <c r="J11" s="172"/>
    </row>
    <row r="12" ht="27" customHeight="1" spans="1:10">
      <c r="A12" s="123">
        <v>2</v>
      </c>
      <c r="B12" s="124"/>
      <c r="C12" s="124"/>
      <c r="D12" s="125" t="s">
        <v>31</v>
      </c>
      <c r="E12" s="109"/>
      <c r="F12" s="110"/>
      <c r="G12" s="126"/>
      <c r="H12" s="111"/>
      <c r="I12" s="167">
        <f>ROUND(G12*F12,2)</f>
        <v>0</v>
      </c>
      <c r="J12" s="172"/>
    </row>
    <row r="13" ht="27" customHeight="1" spans="1:10">
      <c r="A13" s="127" t="s">
        <v>32</v>
      </c>
      <c r="B13" s="128" t="s">
        <v>33</v>
      </c>
      <c r="C13" s="113" t="s">
        <v>26</v>
      </c>
      <c r="D13" s="129" t="s">
        <v>34</v>
      </c>
      <c r="E13" s="130" t="s">
        <v>35</v>
      </c>
      <c r="F13" s="131">
        <v>250.8</v>
      </c>
      <c r="G13" s="132">
        <v>9.07</v>
      </c>
      <c r="H13" s="133">
        <f t="shared" ref="H13:H21" si="0">G13+(G13*$I$7)</f>
        <v>11.738394</v>
      </c>
      <c r="I13" s="169">
        <f t="shared" ref="I13:I21" si="1">ROUND(H13*F13,2)</f>
        <v>2943.99</v>
      </c>
      <c r="J13" s="173" t="s">
        <v>36</v>
      </c>
    </row>
    <row r="14" ht="27" customHeight="1" spans="1:10">
      <c r="A14" s="127" t="s">
        <v>37</v>
      </c>
      <c r="B14" s="128" t="s">
        <v>38</v>
      </c>
      <c r="C14" s="113" t="s">
        <v>26</v>
      </c>
      <c r="D14" s="134" t="s">
        <v>39</v>
      </c>
      <c r="E14" s="130" t="s">
        <v>35</v>
      </c>
      <c r="F14" s="131">
        <v>198.93</v>
      </c>
      <c r="G14" s="132">
        <v>46.56</v>
      </c>
      <c r="H14" s="133">
        <f t="shared" si="0"/>
        <v>60.257952</v>
      </c>
      <c r="I14" s="169">
        <f t="shared" si="1"/>
        <v>11987.11</v>
      </c>
      <c r="J14" s="174" t="s">
        <v>40</v>
      </c>
    </row>
    <row r="15" ht="27" customHeight="1" spans="1:10">
      <c r="A15" s="127" t="s">
        <v>41</v>
      </c>
      <c r="B15" s="128" t="s">
        <v>42</v>
      </c>
      <c r="C15" s="113" t="s">
        <v>26</v>
      </c>
      <c r="D15" s="134" t="s">
        <v>43</v>
      </c>
      <c r="E15" s="130" t="s">
        <v>44</v>
      </c>
      <c r="F15" s="131">
        <v>167.2</v>
      </c>
      <c r="G15" s="132">
        <v>13.7</v>
      </c>
      <c r="H15" s="133">
        <f t="shared" si="0"/>
        <v>17.73054</v>
      </c>
      <c r="I15" s="169">
        <f t="shared" si="1"/>
        <v>2964.55</v>
      </c>
      <c r="J15" s="175" t="s">
        <v>45</v>
      </c>
    </row>
    <row r="16" ht="53.4" customHeight="1" spans="1:10">
      <c r="A16" s="127" t="s">
        <v>46</v>
      </c>
      <c r="B16" s="135" t="s">
        <v>47</v>
      </c>
      <c r="C16" s="113" t="s">
        <v>26</v>
      </c>
      <c r="D16" s="129" t="s">
        <v>48</v>
      </c>
      <c r="E16" s="130" t="s">
        <v>49</v>
      </c>
      <c r="F16" s="136">
        <v>180</v>
      </c>
      <c r="G16" s="137">
        <v>118.7</v>
      </c>
      <c r="H16" s="133">
        <f t="shared" si="0"/>
        <v>153.62154</v>
      </c>
      <c r="I16" s="169">
        <f t="shared" si="1"/>
        <v>27651.88</v>
      </c>
      <c r="J16" s="176" t="s">
        <v>50</v>
      </c>
    </row>
    <row r="17" ht="39.6" customHeight="1" spans="1:10">
      <c r="A17" s="127" t="s">
        <v>51</v>
      </c>
      <c r="B17" s="128" t="s">
        <v>52</v>
      </c>
      <c r="C17" s="113" t="s">
        <v>26</v>
      </c>
      <c r="D17" s="138" t="s">
        <v>53</v>
      </c>
      <c r="E17" s="130" t="s">
        <v>49</v>
      </c>
      <c r="F17" s="131">
        <v>24</v>
      </c>
      <c r="G17" s="137">
        <v>129.98</v>
      </c>
      <c r="H17" s="133">
        <f t="shared" si="0"/>
        <v>168.220116</v>
      </c>
      <c r="I17" s="169">
        <f t="shared" si="1"/>
        <v>4037.28</v>
      </c>
      <c r="J17" s="177" t="s">
        <v>54</v>
      </c>
    </row>
    <row r="18" ht="28.05" customHeight="1" spans="1:10">
      <c r="A18" s="127" t="s">
        <v>55</v>
      </c>
      <c r="B18" s="128" t="s">
        <v>56</v>
      </c>
      <c r="C18" s="113" t="s">
        <v>26</v>
      </c>
      <c r="D18" s="138" t="s">
        <v>57</v>
      </c>
      <c r="E18" s="130" t="s">
        <v>49</v>
      </c>
      <c r="F18" s="131">
        <v>110</v>
      </c>
      <c r="G18" s="137">
        <v>147.36</v>
      </c>
      <c r="H18" s="133">
        <f t="shared" si="0"/>
        <v>190.713312</v>
      </c>
      <c r="I18" s="169">
        <f t="shared" si="1"/>
        <v>20978.46</v>
      </c>
      <c r="J18" s="173" t="s">
        <v>58</v>
      </c>
    </row>
    <row r="19" ht="28.05" customHeight="1" spans="1:10">
      <c r="A19" s="127" t="s">
        <v>59</v>
      </c>
      <c r="B19" s="128" t="s">
        <v>60</v>
      </c>
      <c r="C19" s="113" t="s">
        <v>26</v>
      </c>
      <c r="D19" s="138" t="s">
        <v>61</v>
      </c>
      <c r="E19" s="130" t="s">
        <v>49</v>
      </c>
      <c r="F19" s="131">
        <v>75</v>
      </c>
      <c r="G19" s="137">
        <v>247.66</v>
      </c>
      <c r="H19" s="133">
        <f t="shared" ref="H19" si="2">G19+(G19*$I$7)</f>
        <v>320.521572</v>
      </c>
      <c r="I19" s="169">
        <f t="shared" si="1"/>
        <v>24039.12</v>
      </c>
      <c r="J19" s="173" t="s">
        <v>62</v>
      </c>
    </row>
    <row r="20" ht="28.05" customHeight="1" spans="1:10">
      <c r="A20" s="127" t="s">
        <v>63</v>
      </c>
      <c r="B20" s="128" t="s">
        <v>64</v>
      </c>
      <c r="C20" s="113" t="s">
        <v>26</v>
      </c>
      <c r="D20" s="129" t="s">
        <v>65</v>
      </c>
      <c r="E20" s="130" t="s">
        <v>66</v>
      </c>
      <c r="F20" s="131">
        <v>5</v>
      </c>
      <c r="G20" s="137">
        <v>2374.67</v>
      </c>
      <c r="H20" s="133">
        <f t="shared" si="0"/>
        <v>3073.297914</v>
      </c>
      <c r="I20" s="169">
        <f t="shared" si="1"/>
        <v>15366.49</v>
      </c>
      <c r="J20" s="173" t="s">
        <v>67</v>
      </c>
    </row>
    <row r="21" ht="31.8" customHeight="1" spans="1:10">
      <c r="A21" s="127" t="s">
        <v>68</v>
      </c>
      <c r="B21" s="128" t="s">
        <v>69</v>
      </c>
      <c r="C21" s="113" t="s">
        <v>26</v>
      </c>
      <c r="D21" s="138" t="s">
        <v>70</v>
      </c>
      <c r="E21" s="130" t="s">
        <v>66</v>
      </c>
      <c r="F21" s="139">
        <v>8</v>
      </c>
      <c r="G21" s="137">
        <v>1868.85</v>
      </c>
      <c r="H21" s="133">
        <f t="shared" si="0"/>
        <v>2418.66567</v>
      </c>
      <c r="I21" s="169">
        <f t="shared" si="1"/>
        <v>19349.33</v>
      </c>
      <c r="J21" s="173" t="s">
        <v>71</v>
      </c>
    </row>
    <row r="22" ht="28.05" customHeight="1" spans="1:10">
      <c r="A22" s="119"/>
      <c r="B22" s="120"/>
      <c r="C22" s="120"/>
      <c r="D22" s="120"/>
      <c r="E22" s="120"/>
      <c r="F22" s="120"/>
      <c r="G22" s="121"/>
      <c r="H22" s="140" t="s">
        <v>30</v>
      </c>
      <c r="I22" s="178">
        <f>SUM(I12:I21)</f>
        <v>129318.21</v>
      </c>
      <c r="J22" s="170"/>
    </row>
    <row r="23" ht="28.05" customHeight="1" spans="1:10">
      <c r="A23" s="141">
        <v>3</v>
      </c>
      <c r="B23" s="128"/>
      <c r="C23" s="128"/>
      <c r="D23" s="142" t="s">
        <v>72</v>
      </c>
      <c r="E23" s="109"/>
      <c r="F23" s="110"/>
      <c r="G23" s="126"/>
      <c r="H23" s="111"/>
      <c r="I23" s="167">
        <f>ROUND(G23*F23,2)</f>
        <v>0</v>
      </c>
      <c r="J23" s="170"/>
    </row>
    <row r="24" ht="28.05" customHeight="1" spans="1:10">
      <c r="A24" s="143" t="s">
        <v>73</v>
      </c>
      <c r="B24" s="144">
        <v>102098</v>
      </c>
      <c r="C24" s="144" t="s">
        <v>74</v>
      </c>
      <c r="D24" s="129" t="s">
        <v>75</v>
      </c>
      <c r="E24" s="145" t="s">
        <v>35</v>
      </c>
      <c r="F24" s="146">
        <v>5.4</v>
      </c>
      <c r="G24" s="137">
        <v>2446.72</v>
      </c>
      <c r="H24" s="133">
        <f t="shared" ref="H24" si="3">G24+(G24*$I$7)</f>
        <v>3166.545024</v>
      </c>
      <c r="I24" s="169">
        <f t="shared" ref="I24" si="4">ROUND(H24*F24,2)</f>
        <v>17099.34</v>
      </c>
      <c r="J24" s="170" t="s">
        <v>76</v>
      </c>
    </row>
    <row r="25" ht="28.05" customHeight="1" spans="1:10">
      <c r="A25" s="143" t="s">
        <v>77</v>
      </c>
      <c r="B25" s="147" t="s">
        <v>78</v>
      </c>
      <c r="C25" s="113" t="s">
        <v>26</v>
      </c>
      <c r="D25" s="134" t="s">
        <v>79</v>
      </c>
      <c r="E25" s="145" t="s">
        <v>44</v>
      </c>
      <c r="F25" s="146">
        <v>425</v>
      </c>
      <c r="G25" s="137">
        <v>0.99</v>
      </c>
      <c r="H25" s="133">
        <f t="shared" ref="H25:H34" si="5">G25+(G25*$I$7)</f>
        <v>1.281258</v>
      </c>
      <c r="I25" s="169">
        <f t="shared" ref="I25:I34" si="6">ROUND(H25*F25,2)</f>
        <v>544.53</v>
      </c>
      <c r="J25" s="170" t="s">
        <v>80</v>
      </c>
    </row>
    <row r="26" ht="33.6" customHeight="1" spans="1:10">
      <c r="A26" s="143" t="s">
        <v>81</v>
      </c>
      <c r="B26" s="147" t="s">
        <v>82</v>
      </c>
      <c r="C26" s="113" t="s">
        <v>26</v>
      </c>
      <c r="D26" s="148" t="s">
        <v>83</v>
      </c>
      <c r="E26" s="145" t="s">
        <v>44</v>
      </c>
      <c r="F26" s="146">
        <f>F25*0.1</f>
        <v>42.5</v>
      </c>
      <c r="G26" s="137">
        <v>95.41</v>
      </c>
      <c r="H26" s="133">
        <f t="shared" si="5"/>
        <v>123.479622</v>
      </c>
      <c r="I26" s="169">
        <f t="shared" si="6"/>
        <v>5247.88</v>
      </c>
      <c r="J26" s="170" t="s">
        <v>84</v>
      </c>
    </row>
    <row r="27" ht="28.05" customHeight="1" spans="1:10">
      <c r="A27" s="143" t="s">
        <v>85</v>
      </c>
      <c r="B27" s="147" t="s">
        <v>86</v>
      </c>
      <c r="C27" s="113" t="s">
        <v>26</v>
      </c>
      <c r="D27" s="129" t="s">
        <v>87</v>
      </c>
      <c r="E27" s="130" t="s">
        <v>44</v>
      </c>
      <c r="F27" s="146">
        <f>F25</f>
        <v>425</v>
      </c>
      <c r="G27" s="137">
        <v>3.53</v>
      </c>
      <c r="H27" s="133">
        <f t="shared" si="5"/>
        <v>4.568526</v>
      </c>
      <c r="I27" s="169">
        <f t="shared" si="6"/>
        <v>1941.62</v>
      </c>
      <c r="J27" s="170" t="s">
        <v>80</v>
      </c>
    </row>
    <row r="28" ht="32.4" customHeight="1" spans="1:10">
      <c r="A28" s="143" t="s">
        <v>88</v>
      </c>
      <c r="B28" s="147" t="s">
        <v>89</v>
      </c>
      <c r="C28" s="113" t="s">
        <v>26</v>
      </c>
      <c r="D28" s="129" t="s">
        <v>90</v>
      </c>
      <c r="E28" s="130" t="s">
        <v>44</v>
      </c>
      <c r="F28" s="146">
        <f>F27</f>
        <v>425</v>
      </c>
      <c r="G28" s="137">
        <v>1.87</v>
      </c>
      <c r="H28" s="133">
        <f t="shared" si="5"/>
        <v>2.420154</v>
      </c>
      <c r="I28" s="169">
        <f t="shared" si="6"/>
        <v>1028.57</v>
      </c>
      <c r="J28" s="170" t="s">
        <v>80</v>
      </c>
    </row>
    <row r="29" ht="32.4" customHeight="1" spans="1:10">
      <c r="A29" s="143" t="s">
        <v>91</v>
      </c>
      <c r="B29" s="149" t="s">
        <v>92</v>
      </c>
      <c r="C29" s="113" t="s">
        <v>26</v>
      </c>
      <c r="D29" s="129" t="s">
        <v>93</v>
      </c>
      <c r="E29" s="130" t="s">
        <v>35</v>
      </c>
      <c r="F29" s="131">
        <f>F27*0.06</f>
        <v>25.5</v>
      </c>
      <c r="G29" s="137">
        <v>1772.4</v>
      </c>
      <c r="H29" s="133">
        <f t="shared" si="5"/>
        <v>2293.84008</v>
      </c>
      <c r="I29" s="169">
        <f t="shared" si="6"/>
        <v>58492.92</v>
      </c>
      <c r="J29" s="170" t="s">
        <v>94</v>
      </c>
    </row>
    <row r="30" ht="28.05" customHeight="1" spans="1:10">
      <c r="A30" s="143" t="s">
        <v>95</v>
      </c>
      <c r="B30" s="128" t="s">
        <v>96</v>
      </c>
      <c r="C30" s="113" t="s">
        <v>26</v>
      </c>
      <c r="D30" s="138" t="s">
        <v>97</v>
      </c>
      <c r="E30" s="130" t="s">
        <v>98</v>
      </c>
      <c r="F30" s="131">
        <f>F26*10</f>
        <v>425</v>
      </c>
      <c r="G30" s="137">
        <v>1.65</v>
      </c>
      <c r="H30" s="133">
        <f t="shared" si="5"/>
        <v>2.13543</v>
      </c>
      <c r="I30" s="169">
        <f t="shared" si="6"/>
        <v>907.56</v>
      </c>
      <c r="J30" s="170" t="s">
        <v>99</v>
      </c>
    </row>
    <row r="31" ht="27" customHeight="1" spans="1:10">
      <c r="A31" s="143" t="s">
        <v>100</v>
      </c>
      <c r="B31" s="128" t="s">
        <v>101</v>
      </c>
      <c r="C31" s="113" t="s">
        <v>26</v>
      </c>
      <c r="D31" s="138" t="s">
        <v>102</v>
      </c>
      <c r="E31" s="130" t="s">
        <v>103</v>
      </c>
      <c r="F31" s="131">
        <f>F29*2.4*0.144*332</f>
        <v>2925.8496</v>
      </c>
      <c r="G31" s="137">
        <v>0.77</v>
      </c>
      <c r="H31" s="133">
        <f t="shared" si="5"/>
        <v>0.996534</v>
      </c>
      <c r="I31" s="169">
        <f t="shared" si="6"/>
        <v>2915.71</v>
      </c>
      <c r="J31" s="170" t="s">
        <v>104</v>
      </c>
    </row>
    <row r="32" ht="27" customHeight="1" spans="1:10">
      <c r="A32" s="143" t="s">
        <v>105</v>
      </c>
      <c r="B32" s="128" t="s">
        <v>101</v>
      </c>
      <c r="C32" s="113" t="s">
        <v>26</v>
      </c>
      <c r="D32" s="138" t="s">
        <v>106</v>
      </c>
      <c r="E32" s="130" t="s">
        <v>103</v>
      </c>
      <c r="F32" s="131">
        <f>F27*0.0012*397</f>
        <v>202.47</v>
      </c>
      <c r="G32" s="137">
        <v>0.77</v>
      </c>
      <c r="H32" s="133">
        <f t="shared" si="5"/>
        <v>0.996534</v>
      </c>
      <c r="I32" s="169">
        <f t="shared" si="6"/>
        <v>201.77</v>
      </c>
      <c r="J32" s="170" t="s">
        <v>107</v>
      </c>
    </row>
    <row r="33" ht="27" customHeight="1" spans="1:10">
      <c r="A33" s="143" t="s">
        <v>108</v>
      </c>
      <c r="B33" s="128" t="s">
        <v>101</v>
      </c>
      <c r="C33" s="113" t="s">
        <v>26</v>
      </c>
      <c r="D33" s="138" t="s">
        <v>109</v>
      </c>
      <c r="E33" s="130" t="s">
        <v>103</v>
      </c>
      <c r="F33" s="131">
        <f>F28*0.0005*397</f>
        <v>84.3625</v>
      </c>
      <c r="G33" s="137">
        <v>0.77</v>
      </c>
      <c r="H33" s="133">
        <f t="shared" si="5"/>
        <v>0.996534</v>
      </c>
      <c r="I33" s="169">
        <f t="shared" si="6"/>
        <v>84.07</v>
      </c>
      <c r="J33" s="170" t="s">
        <v>110</v>
      </c>
    </row>
    <row r="34" ht="27" customHeight="1" spans="1:10">
      <c r="A34" s="143" t="s">
        <v>111</v>
      </c>
      <c r="B34" s="128" t="s">
        <v>96</v>
      </c>
      <c r="C34" s="113" t="s">
        <v>26</v>
      </c>
      <c r="D34" s="138" t="s">
        <v>112</v>
      </c>
      <c r="E34" s="130" t="s">
        <v>98</v>
      </c>
      <c r="F34" s="131">
        <f>F29*65</f>
        <v>1657.5</v>
      </c>
      <c r="G34" s="137">
        <v>1.65</v>
      </c>
      <c r="H34" s="133">
        <f t="shared" si="5"/>
        <v>2.13543</v>
      </c>
      <c r="I34" s="169">
        <f t="shared" si="6"/>
        <v>3539.48</v>
      </c>
      <c r="J34" s="170" t="s">
        <v>113</v>
      </c>
    </row>
    <row r="35" ht="27" customHeight="1" spans="1:10">
      <c r="A35" s="119"/>
      <c r="B35" s="120"/>
      <c r="C35" s="120"/>
      <c r="D35" s="120"/>
      <c r="E35" s="120"/>
      <c r="F35" s="120"/>
      <c r="G35" s="121"/>
      <c r="H35" s="140" t="s">
        <v>30</v>
      </c>
      <c r="I35" s="178">
        <f>SUM(I23:I34)</f>
        <v>92003.45</v>
      </c>
      <c r="J35" s="170"/>
    </row>
    <row r="36" ht="27" customHeight="1" spans="1:10">
      <c r="A36" s="150">
        <v>4</v>
      </c>
      <c r="B36" s="151"/>
      <c r="C36" s="151"/>
      <c r="D36" s="152" t="s">
        <v>114</v>
      </c>
      <c r="E36" s="109"/>
      <c r="F36" s="110"/>
      <c r="G36" s="126"/>
      <c r="H36" s="111"/>
      <c r="I36" s="167">
        <f>ROUND(G36*F36,2)</f>
        <v>0</v>
      </c>
      <c r="J36" s="170"/>
    </row>
    <row r="37" ht="27" customHeight="1" spans="1:10">
      <c r="A37" s="127" t="s">
        <v>115</v>
      </c>
      <c r="B37" s="128" t="s">
        <v>116</v>
      </c>
      <c r="C37" s="113" t="s">
        <v>26</v>
      </c>
      <c r="D37" s="129" t="s">
        <v>117</v>
      </c>
      <c r="E37" s="130" t="s">
        <v>35</v>
      </c>
      <c r="F37" s="131">
        <v>15</v>
      </c>
      <c r="G37" s="132">
        <v>24.08</v>
      </c>
      <c r="H37" s="133">
        <f t="shared" ref="H37:H39" si="7">G37+(G37*$I$7)</f>
        <v>31.164336</v>
      </c>
      <c r="I37" s="169">
        <f t="shared" ref="I37:I39" si="8">ROUND(H37*F37,2)</f>
        <v>467.47</v>
      </c>
      <c r="J37" s="170" t="s">
        <v>118</v>
      </c>
    </row>
    <row r="38" ht="27" customHeight="1" spans="1:10">
      <c r="A38" s="127" t="s">
        <v>119</v>
      </c>
      <c r="B38" s="128" t="s">
        <v>120</v>
      </c>
      <c r="C38" s="113" t="s">
        <v>26</v>
      </c>
      <c r="D38" s="134" t="s">
        <v>121</v>
      </c>
      <c r="E38" s="130" t="s">
        <v>35</v>
      </c>
      <c r="F38" s="131">
        <v>15</v>
      </c>
      <c r="G38" s="132">
        <v>51.86</v>
      </c>
      <c r="H38" s="133">
        <f t="shared" si="7"/>
        <v>67.117212</v>
      </c>
      <c r="I38" s="169">
        <f t="shared" si="8"/>
        <v>1006.76</v>
      </c>
      <c r="J38" s="170" t="s">
        <v>118</v>
      </c>
    </row>
    <row r="39" ht="27" customHeight="1" spans="1:10">
      <c r="A39" s="127" t="s">
        <v>122</v>
      </c>
      <c r="B39" s="128" t="s">
        <v>123</v>
      </c>
      <c r="C39" s="113" t="s">
        <v>26</v>
      </c>
      <c r="D39" s="134" t="s">
        <v>124</v>
      </c>
      <c r="E39" s="130" t="s">
        <v>44</v>
      </c>
      <c r="F39" s="131">
        <v>100</v>
      </c>
      <c r="G39" s="132">
        <v>76.66</v>
      </c>
      <c r="H39" s="133">
        <f t="shared" si="7"/>
        <v>99.213372</v>
      </c>
      <c r="I39" s="169">
        <f t="shared" si="8"/>
        <v>9921.34</v>
      </c>
      <c r="J39" s="170" t="s">
        <v>125</v>
      </c>
    </row>
    <row r="40" ht="27" customHeight="1" spans="1:10">
      <c r="A40" s="153"/>
      <c r="B40" s="154"/>
      <c r="C40" s="154"/>
      <c r="D40" s="154"/>
      <c r="E40" s="154"/>
      <c r="F40" s="154"/>
      <c r="G40" s="155"/>
      <c r="H40" s="156" t="s">
        <v>30</v>
      </c>
      <c r="I40" s="179">
        <f>SUM(I36:I39)</f>
        <v>11395.57</v>
      </c>
      <c r="J40" s="170"/>
    </row>
    <row r="41" ht="27" customHeight="1" spans="1:10">
      <c r="A41" s="119"/>
      <c r="B41" s="120"/>
      <c r="C41" s="120"/>
      <c r="D41" s="120"/>
      <c r="E41" s="120"/>
      <c r="F41" s="120"/>
      <c r="G41" s="121"/>
      <c r="H41" s="157"/>
      <c r="I41" s="171"/>
      <c r="J41" s="180"/>
    </row>
    <row r="42" ht="27" customHeight="1" spans="1:10">
      <c r="A42" s="158"/>
      <c r="B42" s="159"/>
      <c r="C42" s="159"/>
      <c r="D42" s="159"/>
      <c r="E42" s="159"/>
      <c r="F42" s="159"/>
      <c r="G42" s="160"/>
      <c r="H42" s="161" t="s">
        <v>126</v>
      </c>
      <c r="I42" s="181">
        <f>I40+I35+I22+I11</f>
        <v>234180.03</v>
      </c>
      <c r="J42" s="182"/>
    </row>
    <row r="45" spans="4:4">
      <c r="D45" s="75"/>
    </row>
    <row r="46" ht="13.8" spans="4:4">
      <c r="D46" s="162" t="s">
        <v>127</v>
      </c>
    </row>
    <row r="47" ht="13.8" spans="4:4">
      <c r="D47" s="162" t="s">
        <v>128</v>
      </c>
    </row>
  </sheetData>
  <mergeCells count="10">
    <mergeCell ref="A1:I1"/>
    <mergeCell ref="A2:I2"/>
    <mergeCell ref="A3:I3"/>
    <mergeCell ref="A5:D5"/>
    <mergeCell ref="E7:H7"/>
    <mergeCell ref="B11:F11"/>
    <mergeCell ref="B22:F22"/>
    <mergeCell ref="B35:F35"/>
    <mergeCell ref="B40:F40"/>
    <mergeCell ref="B42:F42"/>
  </mergeCells>
  <pageMargins left="0.33" right="0.118110236220472" top="0.354330708661417" bottom="0.118110236220472" header="0.354330708661417" footer="0"/>
  <pageSetup paperSize="9" scale="65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0"/>
  <sheetViews>
    <sheetView showGridLines="0" topLeftCell="A14" workbookViewId="0">
      <selection activeCell="B19" sqref="B19"/>
    </sheetView>
  </sheetViews>
  <sheetFormatPr defaultColWidth="9" defaultRowHeight="13.2"/>
  <cols>
    <col min="2" max="2" width="36.1111111111111" customWidth="1"/>
    <col min="3" max="3" width="13.4444444444444" customWidth="1"/>
    <col min="4" max="13" width="12.7777777777778" customWidth="1"/>
  </cols>
  <sheetData>
    <row r="1" ht="25.05" customHeight="1" spans="1:13">
      <c r="A1" s="1" t="str">
        <f>[1]ORÇAMENTO!A1</f>
        <v>PREFEITURA MUNICIPAL DE CATAGUASES 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65"/>
    </row>
    <row r="2" ht="25.05" customHeight="1" spans="1:13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66"/>
    </row>
    <row r="3" ht="25.05" customHeight="1" spans="1:13">
      <c r="A3" s="5" t="s">
        <v>129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7"/>
    </row>
    <row r="4" ht="25.05" customHeight="1" spans="1:13">
      <c r="A4" s="7" t="s">
        <v>3</v>
      </c>
      <c r="B4" s="8"/>
      <c r="C4" s="8"/>
      <c r="D4" s="9"/>
      <c r="E4" s="8"/>
      <c r="F4" s="8"/>
      <c r="G4" s="8"/>
      <c r="H4" s="10" t="s">
        <v>4</v>
      </c>
      <c r="I4" s="68"/>
      <c r="J4" s="69"/>
      <c r="K4" s="70"/>
      <c r="L4" s="71" t="s">
        <v>5</v>
      </c>
      <c r="M4" s="72"/>
    </row>
    <row r="5" ht="25.05" customHeight="1" spans="1:13">
      <c r="A5" s="11" t="str">
        <f>PLANILHA!A5</f>
        <v>PAVIMENTAÇÃO ASFÁLTICA, REDE PLUVIAL E PASSEIO</v>
      </c>
      <c r="B5" s="12"/>
      <c r="C5" s="12"/>
      <c r="D5" s="13"/>
      <c r="E5" s="12"/>
      <c r="F5" s="12"/>
      <c r="G5" s="12"/>
      <c r="H5" s="14" t="str">
        <f>PLANILHA!E5</f>
        <v>RUA WADHI MIGUEL JOÃO, DISTRITO SERENO</v>
      </c>
      <c r="I5" s="73"/>
      <c r="J5" s="74"/>
      <c r="K5" s="75"/>
      <c r="L5" s="76">
        <f>PLANILHA!I5</f>
        <v>45867</v>
      </c>
      <c r="M5" s="77"/>
    </row>
    <row r="6" ht="25.05" customHeight="1" spans="1:13">
      <c r="A6" s="15" t="s">
        <v>8</v>
      </c>
      <c r="B6" s="8"/>
      <c r="C6" s="8"/>
      <c r="D6" s="16"/>
      <c r="E6" s="8"/>
      <c r="F6" s="8"/>
      <c r="G6" s="17"/>
      <c r="H6" s="10" t="s">
        <v>9</v>
      </c>
      <c r="I6" s="70"/>
      <c r="J6" s="69"/>
      <c r="K6" s="72"/>
      <c r="L6" s="78" t="s">
        <v>10</v>
      </c>
      <c r="M6" s="72"/>
    </row>
    <row r="7" ht="25.05" customHeight="1" spans="1:13">
      <c r="A7" s="11" t="str">
        <f>[1]ORÇAMENTO!A7</f>
        <v>CATAGUASES - MG</v>
      </c>
      <c r="B7" s="12"/>
      <c r="C7" s="12"/>
      <c r="D7" s="13"/>
      <c r="E7" s="12"/>
      <c r="F7" s="12"/>
      <c r="G7" s="18"/>
      <c r="H7" s="19" t="str">
        <f>PLANILHA!E7</f>
        <v>SICOR ABRIL 2025 COM DESONERAÇÃO E SINAPI MAIO 2025 COM DESONERAÇÃO</v>
      </c>
      <c r="I7" s="79"/>
      <c r="J7" s="79"/>
      <c r="K7" s="80"/>
      <c r="L7" s="81">
        <f>PLANILHA!I7</f>
        <v>0.2942</v>
      </c>
      <c r="M7" s="82"/>
    </row>
    <row r="8" ht="38.4" customHeight="1" spans="1:13">
      <c r="A8" s="20" t="s">
        <v>13</v>
      </c>
      <c r="B8" s="21" t="s">
        <v>16</v>
      </c>
      <c r="C8" s="22" t="s">
        <v>130</v>
      </c>
      <c r="D8" s="23">
        <v>1</v>
      </c>
      <c r="E8" s="23">
        <v>2</v>
      </c>
      <c r="F8" s="24">
        <v>3</v>
      </c>
      <c r="G8" s="24">
        <v>4</v>
      </c>
      <c r="H8" s="24">
        <v>5</v>
      </c>
      <c r="I8" s="24">
        <v>6</v>
      </c>
      <c r="J8" s="24">
        <v>7</v>
      </c>
      <c r="K8" s="24">
        <v>8</v>
      </c>
      <c r="L8" s="24">
        <v>9</v>
      </c>
      <c r="M8" s="83">
        <v>10</v>
      </c>
    </row>
    <row r="9" ht="25.05" customHeight="1" spans="1:13">
      <c r="A9" s="25"/>
      <c r="B9" s="26"/>
      <c r="C9" s="27"/>
      <c r="D9" s="27"/>
      <c r="E9" s="28"/>
      <c r="F9" s="29"/>
      <c r="G9" s="29"/>
      <c r="H9" s="30"/>
      <c r="I9" s="29"/>
      <c r="J9" s="29"/>
      <c r="K9" s="29"/>
      <c r="L9" s="29"/>
      <c r="M9" s="29"/>
    </row>
    <row r="10" ht="25.05" customHeight="1" spans="1:13">
      <c r="A10" s="25">
        <f>[1]ORÇAMENTO!A9</f>
        <v>1</v>
      </c>
      <c r="B10" s="31" t="str">
        <f>PLANILHA!D9</f>
        <v>SERVIÇOS PRELIMINARES</v>
      </c>
      <c r="C10" s="32">
        <f>C11/$C$23</f>
        <v>0.0062464762687066</v>
      </c>
      <c r="D10" s="33">
        <v>1</v>
      </c>
      <c r="E10" s="33">
        <v>0</v>
      </c>
      <c r="F10" s="33">
        <v>0</v>
      </c>
      <c r="G10" s="33"/>
      <c r="H10" s="33"/>
      <c r="I10" s="33"/>
      <c r="J10" s="33"/>
      <c r="K10" s="33"/>
      <c r="L10" s="33"/>
      <c r="M10" s="84"/>
    </row>
    <row r="11" ht="25.05" customHeight="1" spans="1:13">
      <c r="A11" s="25"/>
      <c r="B11" s="34"/>
      <c r="C11" s="35">
        <f>PLANILHA!I11</f>
        <v>1462.8</v>
      </c>
      <c r="D11" s="36">
        <f>D10*$C$11</f>
        <v>1462.8</v>
      </c>
      <c r="E11" s="36">
        <f>E10*$C$11</f>
        <v>0</v>
      </c>
      <c r="F11" s="36">
        <f>F10*$C$11</f>
        <v>0</v>
      </c>
      <c r="G11" s="37"/>
      <c r="H11" s="37"/>
      <c r="I11" s="37"/>
      <c r="J11" s="37"/>
      <c r="K11" s="37"/>
      <c r="L11" s="37"/>
      <c r="M11" s="85"/>
    </row>
    <row r="12" ht="25.05" customHeight="1" spans="1:13">
      <c r="A12" s="25"/>
      <c r="B12" s="34"/>
      <c r="C12" s="38"/>
      <c r="D12" s="39"/>
      <c r="E12" s="40"/>
      <c r="F12" s="41"/>
      <c r="G12" s="41"/>
      <c r="H12" s="42"/>
      <c r="I12" s="41"/>
      <c r="J12" s="41"/>
      <c r="K12" s="41"/>
      <c r="L12" s="41"/>
      <c r="M12" s="41"/>
    </row>
    <row r="13" ht="25.05" customHeight="1" spans="1:13">
      <c r="A13" s="43" t="s">
        <v>131</v>
      </c>
      <c r="B13" s="31" t="str">
        <f>PLANILHA!D12</f>
        <v>REDE PLUVIAL</v>
      </c>
      <c r="C13" s="32">
        <f>C14/$C$23</f>
        <v>0.552217069918387</v>
      </c>
      <c r="D13" s="33">
        <v>0.6</v>
      </c>
      <c r="E13" s="33">
        <v>0.4</v>
      </c>
      <c r="F13" s="33">
        <v>0</v>
      </c>
      <c r="G13" s="33"/>
      <c r="H13" s="33"/>
      <c r="I13" s="33"/>
      <c r="J13" s="33"/>
      <c r="K13" s="33"/>
      <c r="L13" s="33"/>
      <c r="M13" s="84"/>
    </row>
    <row r="14" ht="25.05" customHeight="1" spans="1:13">
      <c r="A14" s="25"/>
      <c r="B14" s="34"/>
      <c r="C14" s="35">
        <f>PLANILHA!I22</f>
        <v>129318.21</v>
      </c>
      <c r="D14" s="36">
        <f>D13*$C$14</f>
        <v>77590.926</v>
      </c>
      <c r="E14" s="36">
        <f>E13*$C$14</f>
        <v>51727.284</v>
      </c>
      <c r="F14" s="36">
        <f>F13*$C$14</f>
        <v>0</v>
      </c>
      <c r="G14" s="37"/>
      <c r="H14" s="37"/>
      <c r="I14" s="37"/>
      <c r="J14" s="37"/>
      <c r="K14" s="37"/>
      <c r="L14" s="37"/>
      <c r="M14" s="85"/>
    </row>
    <row r="15" ht="25.05" customHeight="1" spans="1:13">
      <c r="A15" s="25"/>
      <c r="B15" s="34"/>
      <c r="C15" s="38"/>
      <c r="D15" s="44"/>
      <c r="E15" s="45"/>
      <c r="F15" s="41"/>
      <c r="G15" s="41"/>
      <c r="H15" s="41"/>
      <c r="I15" s="41"/>
      <c r="J15" s="41"/>
      <c r="K15" s="41"/>
      <c r="L15" s="41"/>
      <c r="M15" s="41"/>
    </row>
    <row r="16" ht="39.6" customHeight="1" spans="1:13">
      <c r="A16" s="43" t="s">
        <v>132</v>
      </c>
      <c r="B16" s="46" t="str">
        <f>PLANILHA!D23</f>
        <v>PAVIMENTAÇÃO ASFÁLTICA EM CBUQ </v>
      </c>
      <c r="C16" s="32">
        <f>C17/$C$23</f>
        <v>0.392874874941301</v>
      </c>
      <c r="D16" s="33">
        <v>0</v>
      </c>
      <c r="E16" s="33">
        <v>0.5</v>
      </c>
      <c r="F16" s="33">
        <v>0.5</v>
      </c>
      <c r="G16" s="33"/>
      <c r="H16" s="33"/>
      <c r="I16" s="33"/>
      <c r="J16" s="33"/>
      <c r="K16" s="33"/>
      <c r="L16" s="33"/>
      <c r="M16" s="84"/>
    </row>
    <row r="17" ht="25.05" customHeight="1" spans="1:13">
      <c r="A17" s="47"/>
      <c r="B17" s="34"/>
      <c r="C17" s="35">
        <f>PLANILHA!I35</f>
        <v>92003.45</v>
      </c>
      <c r="D17" s="36">
        <f>D16*$C$17</f>
        <v>0</v>
      </c>
      <c r="E17" s="36">
        <f>E16*$C$17</f>
        <v>46001.725</v>
      </c>
      <c r="F17" s="36">
        <f>F16*$C$17</f>
        <v>46001.725</v>
      </c>
      <c r="G17" s="37"/>
      <c r="H17" s="37"/>
      <c r="I17" s="37"/>
      <c r="J17" s="37"/>
      <c r="K17" s="37"/>
      <c r="L17" s="37"/>
      <c r="M17" s="85"/>
    </row>
    <row r="18" ht="25.05" customHeight="1" spans="1:13">
      <c r="A18" s="47"/>
      <c r="B18" s="34"/>
      <c r="C18" s="35"/>
      <c r="D18" s="36"/>
      <c r="E18" s="36"/>
      <c r="F18" s="36"/>
      <c r="G18" s="37"/>
      <c r="H18" s="37"/>
      <c r="I18" s="37"/>
      <c r="J18" s="37"/>
      <c r="K18" s="37"/>
      <c r="L18" s="37"/>
      <c r="M18" s="85"/>
    </row>
    <row r="19" ht="25.05" customHeight="1" spans="1:13">
      <c r="A19" s="25">
        <v>4</v>
      </c>
      <c r="B19" s="48" t="str">
        <f>PLANILHA!D36</f>
        <v>PASSEIO</v>
      </c>
      <c r="C19" s="32">
        <f>C20/$C$23</f>
        <v>0.0486615788716057</v>
      </c>
      <c r="D19" s="33">
        <v>0</v>
      </c>
      <c r="E19" s="33">
        <v>0.5</v>
      </c>
      <c r="F19" s="33">
        <v>0.5</v>
      </c>
      <c r="G19" s="33"/>
      <c r="H19" s="33"/>
      <c r="I19" s="33"/>
      <c r="J19" s="33"/>
      <c r="K19" s="33"/>
      <c r="L19" s="33"/>
      <c r="M19" s="84"/>
    </row>
    <row r="20" ht="25.05" customHeight="1" spans="1:13">
      <c r="A20" s="25"/>
      <c r="B20" s="49"/>
      <c r="C20" s="35">
        <f>PLANILHA!I40</f>
        <v>11395.57</v>
      </c>
      <c r="D20" s="36">
        <f>D19*$C$20</f>
        <v>0</v>
      </c>
      <c r="E20" s="36">
        <f t="shared" ref="E20:F20" si="0">E19*$C$20</f>
        <v>5697.785</v>
      </c>
      <c r="F20" s="36">
        <f t="shared" si="0"/>
        <v>5697.785</v>
      </c>
      <c r="G20" s="37"/>
      <c r="H20" s="37"/>
      <c r="I20" s="37"/>
      <c r="J20" s="37"/>
      <c r="K20" s="37"/>
      <c r="L20" s="37"/>
      <c r="M20" s="85"/>
    </row>
    <row r="21" ht="25.05" customHeight="1" spans="1:13">
      <c r="A21" s="47"/>
      <c r="B21" s="50"/>
      <c r="C21" s="51"/>
      <c r="D21" s="52"/>
      <c r="E21" s="52"/>
      <c r="F21" s="52"/>
      <c r="G21" s="52"/>
      <c r="H21" s="52"/>
      <c r="I21" s="52"/>
      <c r="J21" s="52"/>
      <c r="K21" s="52"/>
      <c r="L21" s="52"/>
      <c r="M21" s="52"/>
    </row>
    <row r="22" ht="25.05" customHeight="1" spans="1:13">
      <c r="A22" s="53"/>
      <c r="B22" s="26" t="s">
        <v>133</v>
      </c>
      <c r="C22" s="54">
        <f>C19+C16+C13+C10</f>
        <v>1</v>
      </c>
      <c r="D22" s="55">
        <f>D23/$C$23</f>
        <v>0.337576718219739</v>
      </c>
      <c r="E22" s="55">
        <f>E23/$C$23</f>
        <v>0.441655054873808</v>
      </c>
      <c r="F22" s="55">
        <f>F23/$C$23</f>
        <v>0.220768226906453</v>
      </c>
      <c r="G22" s="55"/>
      <c r="H22" s="55"/>
      <c r="I22" s="55"/>
      <c r="J22" s="55"/>
      <c r="K22" s="55"/>
      <c r="L22" s="55"/>
      <c r="M22" s="86"/>
    </row>
    <row r="23" ht="25.05" customHeight="1" spans="1:13">
      <c r="A23" s="56"/>
      <c r="B23" s="57" t="s">
        <v>134</v>
      </c>
      <c r="C23" s="58">
        <f>C17+C14+C11+C20</f>
        <v>234180.03</v>
      </c>
      <c r="D23" s="58">
        <f>D20+D17+D14+D11</f>
        <v>79053.726</v>
      </c>
      <c r="E23" s="58">
        <f t="shared" ref="E23:F23" si="1">E20+E17+E14+E11</f>
        <v>103426.794</v>
      </c>
      <c r="F23" s="58">
        <f t="shared" si="1"/>
        <v>51699.51</v>
      </c>
      <c r="G23" s="58"/>
      <c r="H23" s="58"/>
      <c r="I23" s="58"/>
      <c r="J23" s="58"/>
      <c r="K23" s="58"/>
      <c r="L23" s="58"/>
      <c r="M23" s="58"/>
    </row>
    <row r="24" ht="25.05" customHeight="1" spans="1:13">
      <c r="A24" s="59"/>
      <c r="B24" s="60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</row>
    <row r="25" ht="25.05" customHeight="1" spans="1:13">
      <c r="A25" s="62" t="s">
        <v>135</v>
      </c>
      <c r="B25" s="62"/>
      <c r="C25" s="62"/>
      <c r="D25" s="62"/>
      <c r="E25" s="62"/>
      <c r="F25" s="62"/>
      <c r="G25" s="62"/>
      <c r="H25" s="62"/>
      <c r="I25" s="61"/>
      <c r="J25" s="61"/>
      <c r="K25" s="61"/>
      <c r="L25" s="61"/>
      <c r="M25" s="61"/>
    </row>
    <row r="26" ht="12.6" customHeight="1" spans="1:13">
      <c r="A26" s="63" t="s">
        <v>136</v>
      </c>
      <c r="B26" s="63"/>
      <c r="C26" s="63"/>
      <c r="D26" s="63"/>
      <c r="E26" s="63"/>
      <c r="F26" s="63"/>
      <c r="G26" s="63"/>
      <c r="H26" s="63"/>
      <c r="I26" s="64"/>
      <c r="J26" s="64"/>
      <c r="K26" s="64"/>
      <c r="L26" s="64"/>
      <c r="M26" s="64"/>
    </row>
    <row r="27" customHeight="1" spans="1:13">
      <c r="A27" s="63" t="s">
        <v>137</v>
      </c>
      <c r="B27" s="63"/>
      <c r="C27" s="63"/>
      <c r="D27" s="63"/>
      <c r="E27" s="63"/>
      <c r="F27" s="63"/>
      <c r="G27" s="63"/>
      <c r="H27" s="63"/>
      <c r="I27" s="64"/>
      <c r="J27" s="64"/>
      <c r="K27" s="64"/>
      <c r="L27" s="64"/>
      <c r="M27" s="64"/>
    </row>
    <row r="28" ht="25.05" customHeight="1" spans="1:13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</row>
    <row r="29" ht="25.05" customHeight="1"/>
    <row r="30" ht="25.05" customHeight="1"/>
    <row r="31" ht="25.05" customHeight="1"/>
    <row r="32" ht="25.05" customHeight="1"/>
    <row r="33" ht="25.05" customHeight="1"/>
    <row r="34" ht="25.05" customHeight="1"/>
    <row r="35" ht="25.05" customHeight="1"/>
    <row r="36" ht="25.05" customHeight="1"/>
    <row r="37" ht="25.05" customHeight="1"/>
    <row r="38" ht="25.05" customHeight="1"/>
    <row r="39" ht="25.05" customHeight="1"/>
    <row r="40" ht="25.05" customHeight="1"/>
  </sheetData>
  <mergeCells count="7">
    <mergeCell ref="A1:M1"/>
    <mergeCell ref="A2:M2"/>
    <mergeCell ref="A3:M3"/>
    <mergeCell ref="H7:K7"/>
    <mergeCell ref="A25:H25"/>
    <mergeCell ref="A26:H26"/>
    <mergeCell ref="A27:H27"/>
  </mergeCells>
  <pageMargins left="1.21" right="0.511811023622047" top="0.51" bottom="0.33" header="0.5" footer="0.31496062992126"/>
  <pageSetup paperSize="9" scale="6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Setop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PLANILHA</vt:lpstr>
      <vt:lpstr>CFF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Nilye Oliveira</cp:lastModifiedBy>
  <dcterms:created xsi:type="dcterms:W3CDTF">2006-09-22T13:55:00Z</dcterms:created>
  <cp:lastPrinted>2025-07-29T13:59:00Z</cp:lastPrinted>
  <dcterms:modified xsi:type="dcterms:W3CDTF">2025-10-22T12:40:59Z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40DCC7F329CE4E7687F6640287B98B94_13</vt:lpwstr>
  </property>
  <property fmtid="{D5CDD505-2E9C-101B-9397-08002B2CF9AE}" pid="3" name="KSOProductBuildVer">
    <vt:lpwstr>1046-12.2.0.23131</vt:lpwstr>
  </property>
</Properties>
</file>